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T:\Files\АО ТМК ЭСК\_Общие ресурсы\Общая\ЭНЕРГОРЕСУРС\МИНТАРИФ\ИП\Отчеты 2025\Отчет 4 кв 2025\! Отчетные формы до 15.02.2025\"/>
    </mc:Choice>
  </mc:AlternateContent>
  <xr:revisionPtr revIDLastSave="0" documentId="13_ncr:1_{4A05381D-2F81-468C-B4F7-61D129AFF09E}" xr6:coauthVersionLast="36" xr6:coauthVersionMax="36" xr10:uidLastSave="{00000000-0000-0000-0000-000000000000}"/>
  <bookViews>
    <workbookView xWindow="0" yWindow="0" windowWidth="28800" windowHeight="9030" xr2:uid="{00000000-000D-0000-FFFF-FFFF00000000}"/>
  </bookViews>
  <sheets>
    <sheet name="10 форма" sheetId="1" r:id="rId1"/>
  </sheets>
  <definedNames>
    <definedName name="_xlnm._FilterDatabase" localSheetId="0" hidden="1">'10 форма'!$A$18:$AU$88</definedName>
    <definedName name="TABLE" localSheetId="0">#REF!</definedName>
    <definedName name="TABLE_2" localSheetId="0">#REF!</definedName>
    <definedName name="_xlnm.Print_Area" localSheetId="0">'10 форма'!$A$1:$T$88</definedName>
  </definedNames>
  <calcPr calcId="191029" refMode="R1C1"/>
</workbook>
</file>

<file path=xl/calcChain.xml><?xml version="1.0" encoding="utf-8"?>
<calcChain xmlns="http://schemas.openxmlformats.org/spreadsheetml/2006/main">
  <c r="R18" i="1" l="1"/>
  <c r="S18" i="1"/>
  <c r="Q18" i="1" l="1"/>
  <c r="F18" i="1" l="1"/>
  <c r="G18" i="1"/>
  <c r="O18" i="1"/>
  <c r="E41" i="1" l="1"/>
  <c r="E40" i="1" s="1"/>
  <c r="I41" i="1"/>
  <c r="J41" i="1"/>
  <c r="J40" i="1" s="1"/>
  <c r="K41" i="1"/>
  <c r="K40" i="1" s="1"/>
  <c r="L41" i="1"/>
  <c r="L40" i="1" s="1"/>
  <c r="M41" i="1"/>
  <c r="M40" i="1" s="1"/>
  <c r="N41" i="1"/>
  <c r="O41" i="1"/>
  <c r="O40" i="1" s="1"/>
  <c r="P41" i="1"/>
  <c r="D41" i="1"/>
  <c r="E46" i="1"/>
  <c r="I46" i="1"/>
  <c r="J46" i="1"/>
  <c r="K46" i="1"/>
  <c r="L46" i="1"/>
  <c r="M46" i="1"/>
  <c r="N46" i="1"/>
  <c r="O46" i="1"/>
  <c r="P46" i="1"/>
  <c r="D46" i="1"/>
  <c r="D40" i="1" s="1"/>
  <c r="D53" i="1"/>
  <c r="D57" i="1"/>
  <c r="E73" i="1"/>
  <c r="I73" i="1"/>
  <c r="J73" i="1"/>
  <c r="K73" i="1"/>
  <c r="L73" i="1"/>
  <c r="M73" i="1"/>
  <c r="N73" i="1"/>
  <c r="O73" i="1"/>
  <c r="P73" i="1"/>
  <c r="D73" i="1"/>
  <c r="D78" i="1"/>
  <c r="E78" i="1"/>
  <c r="I78" i="1"/>
  <c r="J78" i="1"/>
  <c r="K78" i="1"/>
  <c r="L78" i="1"/>
  <c r="M78" i="1"/>
  <c r="N78" i="1"/>
  <c r="O78" i="1"/>
  <c r="P78" i="1"/>
  <c r="E18" i="1"/>
  <c r="D18" i="1"/>
  <c r="I18" i="1"/>
  <c r="J18" i="1"/>
  <c r="K18" i="1"/>
  <c r="L18" i="1"/>
  <c r="M18" i="1"/>
  <c r="N18" i="1"/>
  <c r="P18" i="1"/>
  <c r="O58" i="1"/>
  <c r="G58" i="1" s="1"/>
  <c r="H58" i="1"/>
  <c r="Q58" i="1" s="1"/>
  <c r="F88" i="1"/>
  <c r="F87" i="1"/>
  <c r="F86" i="1"/>
  <c r="F85" i="1"/>
  <c r="F84" i="1"/>
  <c r="F83" i="1"/>
  <c r="F82" i="1"/>
  <c r="F81" i="1"/>
  <c r="F80" i="1"/>
  <c r="F79" i="1"/>
  <c r="F76" i="1"/>
  <c r="F75" i="1"/>
  <c r="F74" i="1"/>
  <c r="F73" i="1" s="1"/>
  <c r="F60" i="1"/>
  <c r="F59" i="1" s="1"/>
  <c r="F56" i="1" s="1"/>
  <c r="F58" i="1"/>
  <c r="F54" i="1"/>
  <c r="F51" i="1"/>
  <c r="F50" i="1"/>
  <c r="F49" i="1"/>
  <c r="F48" i="1"/>
  <c r="F47" i="1"/>
  <c r="F46" i="1" s="1"/>
  <c r="F45" i="1"/>
  <c r="F44" i="1"/>
  <c r="F43" i="1"/>
  <c r="F42" i="1"/>
  <c r="E59" i="1"/>
  <c r="E56" i="1" s="1"/>
  <c r="I59" i="1"/>
  <c r="J59" i="1"/>
  <c r="K59" i="1"/>
  <c r="L59" i="1"/>
  <c r="M59" i="1"/>
  <c r="N59" i="1"/>
  <c r="O59" i="1"/>
  <c r="P59" i="1"/>
  <c r="D59" i="1"/>
  <c r="G60" i="1"/>
  <c r="G59" i="1" s="1"/>
  <c r="H60" i="1"/>
  <c r="H59" i="1" s="1"/>
  <c r="H88" i="1"/>
  <c r="S88" i="1" s="1"/>
  <c r="G88" i="1"/>
  <c r="H87" i="1"/>
  <c r="Q87" i="1" s="1"/>
  <c r="G87" i="1"/>
  <c r="H86" i="1"/>
  <c r="S86" i="1" s="1"/>
  <c r="G86" i="1"/>
  <c r="H85" i="1"/>
  <c r="S85" i="1" s="1"/>
  <c r="G85" i="1"/>
  <c r="H84" i="1"/>
  <c r="Q84" i="1" s="1"/>
  <c r="G84" i="1"/>
  <c r="E39" i="1" l="1"/>
  <c r="N40" i="1"/>
  <c r="F78" i="1"/>
  <c r="I40" i="1"/>
  <c r="D56" i="1"/>
  <c r="P40" i="1"/>
  <c r="F41" i="1"/>
  <c r="F40" i="1" s="1"/>
  <c r="F39" i="1" s="1"/>
  <c r="R85" i="1"/>
  <c r="Q60" i="1"/>
  <c r="Q59" i="1"/>
  <c r="Q88" i="1"/>
  <c r="Q86" i="1"/>
  <c r="Q85" i="1"/>
  <c r="R87" i="1"/>
  <c r="R86" i="1"/>
  <c r="R60" i="1"/>
  <c r="S60" i="1" s="1"/>
  <c r="R88" i="1"/>
  <c r="S87" i="1"/>
  <c r="R84" i="1"/>
  <c r="N58" i="1" l="1"/>
  <c r="H83" i="1" l="1"/>
  <c r="Q83" i="1" s="1"/>
  <c r="G83" i="1"/>
  <c r="H82" i="1"/>
  <c r="Q82" i="1" s="1"/>
  <c r="G82" i="1"/>
  <c r="H81" i="1"/>
  <c r="Q81" i="1" s="1"/>
  <c r="G81" i="1"/>
  <c r="H80" i="1"/>
  <c r="Q80" i="1" s="1"/>
  <c r="G80" i="1"/>
  <c r="H79" i="1"/>
  <c r="G79" i="1"/>
  <c r="G78" i="1" s="1"/>
  <c r="H77" i="1"/>
  <c r="Q77" i="1" s="1"/>
  <c r="G77" i="1"/>
  <c r="H76" i="1"/>
  <c r="Q76" i="1" s="1"/>
  <c r="G76" i="1"/>
  <c r="H75" i="1"/>
  <c r="Q75" i="1" s="1"/>
  <c r="G75" i="1"/>
  <c r="H74" i="1"/>
  <c r="G74" i="1"/>
  <c r="G73" i="1" s="1"/>
  <c r="H72" i="1"/>
  <c r="Q72" i="1" s="1"/>
  <c r="G72" i="1"/>
  <c r="H71" i="1"/>
  <c r="Q71" i="1" s="1"/>
  <c r="G71" i="1"/>
  <c r="H70" i="1"/>
  <c r="Q70" i="1" s="1"/>
  <c r="G70" i="1"/>
  <c r="H69" i="1"/>
  <c r="Q69" i="1" s="1"/>
  <c r="G69" i="1"/>
  <c r="H68" i="1"/>
  <c r="Q68" i="1" s="1"/>
  <c r="G68" i="1"/>
  <c r="H67" i="1"/>
  <c r="Q67" i="1" s="1"/>
  <c r="G67" i="1"/>
  <c r="H66" i="1"/>
  <c r="Q66" i="1" s="1"/>
  <c r="G66" i="1"/>
  <c r="H65" i="1"/>
  <c r="Q65" i="1" s="1"/>
  <c r="G65" i="1"/>
  <c r="H64" i="1"/>
  <c r="Q64" i="1" s="1"/>
  <c r="G64" i="1"/>
  <c r="H63" i="1"/>
  <c r="Q63" i="1" s="1"/>
  <c r="G63" i="1"/>
  <c r="H62" i="1"/>
  <c r="Q62" i="1" s="1"/>
  <c r="G62" i="1"/>
  <c r="H61" i="1"/>
  <c r="Q61" i="1" s="1"/>
  <c r="G61" i="1"/>
  <c r="G57" i="1"/>
  <c r="P57" i="1"/>
  <c r="P56" i="1" s="1"/>
  <c r="O57" i="1"/>
  <c r="O56" i="1" s="1"/>
  <c r="N57" i="1"/>
  <c r="N56" i="1" s="1"/>
  <c r="M57" i="1"/>
  <c r="M56" i="1" s="1"/>
  <c r="L57" i="1"/>
  <c r="L56" i="1" s="1"/>
  <c r="K57" i="1"/>
  <c r="K56" i="1" s="1"/>
  <c r="J57" i="1"/>
  <c r="J56" i="1" s="1"/>
  <c r="I57" i="1"/>
  <c r="I56" i="1" s="1"/>
  <c r="H55" i="1"/>
  <c r="Q55" i="1" s="1"/>
  <c r="G55" i="1"/>
  <c r="H54" i="1"/>
  <c r="Q54" i="1" s="1"/>
  <c r="G54" i="1"/>
  <c r="G53" i="1" s="1"/>
  <c r="G52" i="1" s="1"/>
  <c r="P53" i="1"/>
  <c r="P52" i="1" s="1"/>
  <c r="O53" i="1"/>
  <c r="O52" i="1" s="1"/>
  <c r="N53" i="1"/>
  <c r="N52" i="1" s="1"/>
  <c r="M53" i="1"/>
  <c r="M52" i="1" s="1"/>
  <c r="M39" i="1" s="1"/>
  <c r="L53" i="1"/>
  <c r="L52" i="1" s="1"/>
  <c r="K53" i="1"/>
  <c r="K52" i="1" s="1"/>
  <c r="K39" i="1" s="1"/>
  <c r="J53" i="1"/>
  <c r="J52" i="1" s="1"/>
  <c r="J39" i="1" s="1"/>
  <c r="I53" i="1"/>
  <c r="I52" i="1" s="1"/>
  <c r="I39" i="1" s="1"/>
  <c r="H51" i="1"/>
  <c r="Q51" i="1" s="1"/>
  <c r="G51" i="1"/>
  <c r="H50" i="1"/>
  <c r="Q50" i="1" s="1"/>
  <c r="G50" i="1"/>
  <c r="H49" i="1"/>
  <c r="Q49" i="1" s="1"/>
  <c r="G49" i="1"/>
  <c r="H48" i="1"/>
  <c r="Q48" i="1" s="1"/>
  <c r="G48" i="1"/>
  <c r="H47" i="1"/>
  <c r="G47" i="1"/>
  <c r="E47" i="1"/>
  <c r="H45" i="1"/>
  <c r="Q45" i="1" s="1"/>
  <c r="G45" i="1"/>
  <c r="H44" i="1"/>
  <c r="Q44" i="1" s="1"/>
  <c r="G44" i="1"/>
  <c r="H43" i="1"/>
  <c r="Q43" i="1" s="1"/>
  <c r="G43" i="1"/>
  <c r="H42" i="1"/>
  <c r="H41" i="1" s="1"/>
  <c r="G42" i="1"/>
  <c r="G41" i="1" s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P39" i="1" l="1"/>
  <c r="Q79" i="1"/>
  <c r="H78" i="1"/>
  <c r="Q47" i="1"/>
  <c r="H46" i="1"/>
  <c r="Q46" i="1" s="1"/>
  <c r="N39" i="1"/>
  <c r="G56" i="1"/>
  <c r="G40" i="1"/>
  <c r="G39" i="1" s="1"/>
  <c r="O39" i="1"/>
  <c r="L39" i="1"/>
  <c r="Q41" i="1"/>
  <c r="H40" i="1"/>
  <c r="Q74" i="1"/>
  <c r="H73" i="1"/>
  <c r="Q73" i="1" s="1"/>
  <c r="G46" i="1"/>
  <c r="H18" i="1"/>
  <c r="Q42" i="1"/>
  <c r="R51" i="1"/>
  <c r="D52" i="1"/>
  <c r="D39" i="1" s="1"/>
  <c r="R58" i="1"/>
  <c r="S58" i="1" s="1"/>
  <c r="R42" i="1"/>
  <c r="R83" i="1"/>
  <c r="R75" i="1"/>
  <c r="R62" i="1"/>
  <c r="R63" i="1"/>
  <c r="R76" i="1"/>
  <c r="S76" i="1" s="1"/>
  <c r="R69" i="1"/>
  <c r="R64" i="1"/>
  <c r="R43" i="1"/>
  <c r="R71" i="1"/>
  <c r="R81" i="1"/>
  <c r="R44" i="1"/>
  <c r="R72" i="1"/>
  <c r="R82" i="1"/>
  <c r="R67" i="1"/>
  <c r="R45" i="1"/>
  <c r="R66" i="1"/>
  <c r="R47" i="1"/>
  <c r="S47" i="1" s="1"/>
  <c r="R68" i="1"/>
  <c r="R74" i="1"/>
  <c r="R61" i="1"/>
  <c r="R65" i="1"/>
  <c r="R70" i="1"/>
  <c r="R50" i="1"/>
  <c r="R59" i="1"/>
  <c r="S59" i="1" s="1"/>
  <c r="R79" i="1"/>
  <c r="R54" i="1"/>
  <c r="R77" i="1"/>
  <c r="R48" i="1"/>
  <c r="R55" i="1"/>
  <c r="R49" i="1"/>
  <c r="H57" i="1"/>
  <c r="H53" i="1"/>
  <c r="Q53" i="1" s="1"/>
  <c r="R80" i="1"/>
  <c r="S80" i="1" s="1"/>
  <c r="H56" i="1" l="1"/>
  <c r="H39" i="1" s="1"/>
  <c r="R39" i="1" s="1"/>
  <c r="Q57" i="1"/>
  <c r="R78" i="1"/>
  <c r="Q78" i="1"/>
  <c r="Q40" i="1"/>
  <c r="S78" i="1"/>
  <c r="R73" i="1"/>
  <c r="S73" i="1" s="1"/>
  <c r="R41" i="1"/>
  <c r="R46" i="1"/>
  <c r="S46" i="1" s="1"/>
  <c r="R57" i="1"/>
  <c r="S57" i="1" s="1"/>
  <c r="H52" i="1"/>
  <c r="Q52" i="1" s="1"/>
  <c r="R53" i="1"/>
  <c r="R56" i="1" l="1"/>
  <c r="S56" i="1" s="1"/>
  <c r="Q56" i="1"/>
  <c r="Q39" i="1"/>
  <c r="R40" i="1"/>
  <c r="S40" i="1" s="1"/>
  <c r="R52" i="1"/>
  <c r="S39" i="1" l="1"/>
</calcChain>
</file>

<file path=xl/sharedStrings.xml><?xml version="1.0" encoding="utf-8"?>
<sst xmlns="http://schemas.openxmlformats.org/spreadsheetml/2006/main" count="355" uniqueCount="169">
  <si>
    <t>Приложение № 10</t>
  </si>
  <si>
    <t>к приказу Минэнерго России
от 25 апреля 2018 г. № 320</t>
  </si>
  <si>
    <t>Форма 10. Отчет об исполнении плана финансирования капитальных вложений по инвестиционным проектам инвестиционной программы (квартальный)</t>
  </si>
  <si>
    <t xml:space="preserve">за </t>
  </si>
  <si>
    <t xml:space="preserve"> квартал</t>
  </si>
  <si>
    <t xml:space="preserve"> года</t>
  </si>
  <si>
    <t xml:space="preserve">Отчет о реализации инвестиционной программы </t>
  </si>
  <si>
    <t>Общество с ограниченной ответственностью "ТМК Энергоресурс"</t>
  </si>
  <si>
    <t>полное наименование субъекта электроэнергетики</t>
  </si>
  <si>
    <t xml:space="preserve">Год раскрытия информации: </t>
  </si>
  <si>
    <t xml:space="preserve"> год</t>
  </si>
  <si>
    <t xml:space="preserve">Утвержденные плановые значения показателей приведены в соответствии с </t>
  </si>
  <si>
    <t>реквизиты решения органа исполнительной власти, утвердившего инвестиционную программу</t>
  </si>
  <si>
    <t>Номер группы инвести-ционных проектов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</si>
  <si>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</si>
  <si>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</si>
  <si>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Оценка полной стоимости инвестиционного проекта в прогнозных ценах соответствующих лет, млн. рублей
(с НДС)</t>
  </si>
  <si>
    <t>Фактический объем финансирования капитальных вложений на 01.01. года 2025,
млн. рублей
(с НДС)</t>
  </si>
  <si>
    <t>Остаток финансирования капитальных вложений на 01.01. года 2025 в прогнозных ценах соответствующих лет, млн. рублей
(с НДС)</t>
  </si>
  <si>
    <t>Финансирование капитальных вложений года 2025, млн. рублей (с НДС)</t>
  </si>
  <si>
    <t>Остаток финансирования капитальных вложений на конец отчетного периода в прогнозных ценах соответствующих лет, млн. рублей
(с НДС)</t>
  </si>
  <si>
    <t>Отклонение от плана финансирования по итогам отчетного периода</t>
  </si>
  <si>
    <t>Причины отклонений</t>
  </si>
  <si>
    <t>Всего</t>
  </si>
  <si>
    <t>I квартал</t>
  </si>
  <si>
    <t>II квартал</t>
  </si>
  <si>
    <t>III квартал</t>
  </si>
  <si>
    <t>IV квартал</t>
  </si>
  <si>
    <t>млн. рублей
(с НДС)</t>
  </si>
  <si>
    <t>%</t>
  </si>
  <si>
    <t>План</t>
  </si>
  <si>
    <t>Факт</t>
  </si>
  <si>
    <t>1</t>
  </si>
  <si>
    <t>Челябинская область</t>
  </si>
  <si>
    <t>Г</t>
  </si>
  <si>
    <t>1.1</t>
  </si>
  <si>
    <t>Технологическое присоединение, всего, в том числе:</t>
  </si>
  <si>
    <t>нд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</si>
  <si>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</si>
  <si>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</si>
  <si>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</si>
  <si>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</si>
  <si>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</si>
  <si>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</si>
  <si>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</si>
  <si>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</si>
  <si>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1.1.2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</si>
  <si>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</si>
  <si>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</si>
  <si>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</si>
  <si>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</si>
  <si>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</si>
  <si>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</si>
  <si>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</si>
  <si>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</si>
  <si>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</si>
  <si>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</si>
  <si>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</si>
  <si>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</si>
  <si>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</si>
  <si>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</si>
  <si>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</si>
  <si>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</si>
  <si>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</si>
  <si>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</si>
  <si>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</si>
  <si>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</si>
  <si>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</si>
  <si>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</si>
  <si>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</si>
  <si>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</si>
  <si>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</si>
  <si>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</si>
  <si>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Реконструкция путем замены трансформаторов для ДГК на ГПП-1</t>
  </si>
  <si>
    <t>О_ООО_ТМК_ЭНР_9</t>
  </si>
  <si>
    <t>Реконструкция путем замены ТСН мощностью 320 на ТСН мощностью 160 кВА на ГПП-2</t>
  </si>
  <si>
    <t>О_ООО_ТМК_ЭНР_10</t>
  </si>
  <si>
    <t>Реконструкция путем замены трансформаторов для ДГК на ГПП-3</t>
  </si>
  <si>
    <t>О_ООО_ТМК_ЭНР_11</t>
  </si>
  <si>
    <t>Реконструкция путем замены ТСН мощностью 160 на ТСН мощностью 100 кВА на ГПП-3</t>
  </si>
  <si>
    <t>О_ООО_ТМК_ЭНР_12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</si>
  <si>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</si>
  <si>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</si>
  <si>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Модернизация ПС 35/10 Жилпоселок: установка 2 вакуумных выключателей с разъединителем, замена 9 маслянных выключателей на вакуумные</t>
  </si>
  <si>
    <t>К_ООО_СК_ЭНР_1</t>
  </si>
  <si>
    <t>Модернизация путем замены трансформатора со схемой обмоток Y/Yн ТМГ-400 кВА ТП-1762 на ТМГ-400/10/0,4 со схемой обмоток D/Yн</t>
  </si>
  <si>
    <t>О_ООО_ТМК_ЭНР_2</t>
  </si>
  <si>
    <t>Модернизация путем замены трансформатора со схемой обмоток Y/Yн ТМГ-160 кВа ТП-1763 на ТМГ-250/10/0,4 со схемой обмоток D/Yн</t>
  </si>
  <si>
    <t>О_ООО_ТМК_ЭНР_3</t>
  </si>
  <si>
    <t>Модернизация путем замены трансформатора со схемой обмоток Y/Yн ТМГ-160 кВа ТП-1764 на ТМГ-250/10/0,4 со схемой обмоток D/Yн</t>
  </si>
  <si>
    <t>О_ООО_ТМК_ЭНР_4</t>
  </si>
  <si>
    <t>Модернизация путем замены трансформатора со схемой обмоток Y/Yн ТМГ-250 кВа ТП-1765 на ТМГ-400/10/0,4 со схемой обмоток D/Yн</t>
  </si>
  <si>
    <t>О_ООО_ТМК_ЭНР_5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</si>
  <si>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</si>
  <si>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</si>
  <si>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</si>
  <si>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</si>
  <si>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Реконструкция ВЛ-0,4 кВ по ул. Красноармейская в пос. Вязовая, Усть-Катавский городской округ, Челябинской обл</t>
  </si>
  <si>
    <t>О_ООО_ТМК_ЭНР_13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</si>
  <si>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</si>
  <si>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</si>
  <si>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</si>
  <si>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</si>
  <si>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</si>
  <si>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</si>
  <si>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Установка приборов учета в соответствии с Федеральным законом от 27.12.2018 № 522-ФЗ, класс напряжения 0,4 кВ в зоне обслуживания регионального участка электрических сетей</t>
  </si>
  <si>
    <t>О_ООО_ТМК_ЭНР_14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</si>
  <si>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</si>
  <si>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</si>
  <si>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</si>
  <si>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</si>
  <si>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</si>
  <si>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</si>
  <si>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</si>
  <si>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</si>
  <si>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</si>
  <si>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</si>
  <si>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</si>
  <si>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</si>
  <si>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</si>
  <si>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</si>
  <si>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</si>
  <si>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</si>
  <si>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</si>
  <si>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</si>
  <si>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</si>
  <si>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</si>
  <si>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</si>
  <si>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</si>
  <si>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</si>
  <si>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</si>
  <si>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</si>
  <si>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</si>
  <si>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</si>
  <si>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</si>
  <si>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 xml:space="preserve">Установка КТП-5н в центр нагрузок с переподключением ЛЭП в пос. Вязовая, Усть-Катавский городской округ, Челябинской обл. </t>
  </si>
  <si>
    <t>О_ООО_ТМК_ЭНР_6</t>
  </si>
  <si>
    <t xml:space="preserve">Установка КТП-10н в центр нагрузок с переподключением ЛЭП в пос. Вязовая, Усть-Катавский городской округ, Челябинской обл. </t>
  </si>
  <si>
    <t>О_ООО_ТМК_ЭНР_7</t>
  </si>
  <si>
    <t xml:space="preserve">Установка КТП-36н в центр нагрузок с переподключением ЛЭП в пос. Вязовая, Усть-Катавский городской округ, Челябинской обл. </t>
  </si>
  <si>
    <t>О_ООО_ТМК_ЭНР_8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</si>
  <si>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</si>
  <si>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</si>
  <si>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</si>
  <si>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</si>
  <si>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Модернизация АИИС КУЭ в части обновления программного комплекса "Энергосфера"  до версии 9 для возможности работы на отечественных операционных системах и базах данных с дополнительным модулем анализа Больших данных (Big Data) и расширение количества каналов учета до 10000.</t>
  </si>
  <si>
    <t>О_ООО_ТМК_ЭНР_15</t>
  </si>
  <si>
    <t>Приобретение передвижной электротехнической лаборатория на базе а/м ГАЗель NEXT</t>
  </si>
  <si>
    <t>О_ООО_ТМК_ЭНР_16</t>
  </si>
  <si>
    <t>Приобретение дизельного генератора ЭД-400-Т400-1РНМ9-ПЖД</t>
  </si>
  <si>
    <t>О_ООО_ТМК_ЭНР_17</t>
  </si>
  <si>
    <t>Приобретение линий электропередачи, трансформаторных подстанций, распределительных пунктов и иного предназначенного для обеспечения электрических связей и осуществления передачи электрической энергии оборудования ООО "РОСТМ"</t>
  </si>
  <si>
    <t>О_ООО_ТМК_ЭНР_18</t>
  </si>
  <si>
    <t>Приобретение линий электропередачи, трансформаторных подстанций, распределительных пунктов и иного предназначенного для обеспечения электрических связей и осуществления передачи электрической энергии оборудования ООО "ОЭсК-Челябинск", ООО "Южуралэлектросети"</t>
  </si>
  <si>
    <t>О_ООО_ТМК_ЭНР_19</t>
  </si>
  <si>
    <t>Приобретение линий электропередачи, трансформаторных подстанций, распределительных пунктов и иного предназначенного для обеспечения электрических связей и осуществления передачи электрической энергии оборудования СНТ "Урал"</t>
  </si>
  <si>
    <t>О_ООО_ТМК_ЭНР_20</t>
  </si>
  <si>
    <t>Установка приборов учета в соответствии с Федеральным законом от 27.12.2018 № 522-ФЗ, класс напряжения 6(10) кВ.</t>
  </si>
  <si>
    <t>О_ООО_ТМК_ЭНР_21</t>
  </si>
  <si>
    <t>Подключение интеллектуальных приборов учета (ИПУ) объекта «Челябинская область п. Вязовая» в интеллектуальную систему учета электроэнергии (ИСУЭ)</t>
  </si>
  <si>
    <t>О_ООО_ТМК_ЭНР_22</t>
  </si>
  <si>
    <t xml:space="preserve">Модернизация автоматизированной системы диспетчерского управления (АСДУ) электроснабжением ГПП-1 </t>
  </si>
  <si>
    <t>О_ООО_ТМК_ЭНР_23</t>
  </si>
  <si>
    <t>Модернизация автоматизированной системы диспетчерского управления (АСДУ) электроснабжением ГПП-2</t>
  </si>
  <si>
    <t>О_ООО_ТМК_ЭНР_24</t>
  </si>
  <si>
    <t>Приобретение а/м Соболь  NN BUS 4х4</t>
  </si>
  <si>
    <t>О_ООО_ТМК_ЭНР_25</t>
  </si>
  <si>
    <t>постановление Министерства тарифного регулирования и энергетики Челябинской области от 29.10.2020г. №48/22 (с изменениями от 27.10.2022г. №85/21, 06.09.2024г. №58/1, 30.10.2025г. №70/1)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</si>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</sst>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name val="Calibri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79995117038483843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NumberFormat="1" applyFont="1"/>
    <xf numFmtId="0" fontId="1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center" vertical="top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/>
    </xf>
    <xf numFmtId="0" fontId="5" fillId="2" borderId="0" xfId="0" applyNumberFormat="1" applyFont="1" applyFill="1" applyAlignment="1">
      <alignment horizontal="left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left" vertical="center" wrapText="1"/>
    </xf>
    <xf numFmtId="0" fontId="5" fillId="0" borderId="0" xfId="0" applyNumberFormat="1" applyFont="1" applyAlignment="1">
      <alignment horizontal="left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2" fillId="3" borderId="0" xfId="0" applyNumberFormat="1" applyFont="1" applyFill="1" applyAlignment="1">
      <alignment horizontal="left"/>
    </xf>
    <xf numFmtId="0" fontId="1" fillId="0" borderId="4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/>
    </xf>
    <xf numFmtId="164" fontId="4" fillId="2" borderId="4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 vertical="top" wrapText="1"/>
    </xf>
    <xf numFmtId="0" fontId="3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3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88"/>
  <sheetViews>
    <sheetView tabSelected="1" workbookViewId="0">
      <selection activeCell="R21" sqref="R21"/>
    </sheetView>
  </sheetViews>
  <sheetFormatPr defaultColWidth="9" defaultRowHeight="15.75" x14ac:dyDescent="0.25"/>
  <cols>
    <col min="1" max="1" width="8" style="1" customWidth="1"/>
    <col min="2" max="2" width="25.42578125" style="1" customWidth="1"/>
    <col min="3" max="3" width="19" style="1" customWidth="1"/>
    <col min="4" max="4" width="13.7109375" style="1" customWidth="1"/>
    <col min="5" max="5" width="12.85546875" style="2" customWidth="1"/>
    <col min="6" max="6" width="13.5703125" style="2" customWidth="1"/>
    <col min="7" max="16" width="11.7109375" style="2" customWidth="1"/>
    <col min="17" max="17" width="14.28515625" style="2" customWidth="1"/>
    <col min="18" max="18" width="11.140625" style="2" customWidth="1"/>
    <col min="19" max="19" width="11" style="2" customWidth="1"/>
    <col min="20" max="20" width="27.85546875" style="2" customWidth="1"/>
    <col min="21" max="21" width="9" style="2" bestFit="1" customWidth="1"/>
    <col min="22" max="22" width="9" style="2" customWidth="1"/>
    <col min="23" max="16384" width="9" style="2"/>
  </cols>
  <sheetData>
    <row r="1" spans="1:20" s="1" customFormat="1" ht="12" x14ac:dyDescent="0.2">
      <c r="T1" s="3" t="s">
        <v>0</v>
      </c>
    </row>
    <row r="2" spans="1:20" s="1" customFormat="1" ht="24" customHeight="1" x14ac:dyDescent="0.2">
      <c r="R2" s="32" t="s">
        <v>1</v>
      </c>
      <c r="S2" s="32"/>
      <c r="T2" s="32"/>
    </row>
    <row r="3" spans="1:20" s="4" customFormat="1" ht="12.75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1:20" s="4" customFormat="1" ht="12.75" x14ac:dyDescent="0.2">
      <c r="A4" s="1"/>
      <c r="B4" s="1"/>
      <c r="C4" s="1"/>
      <c r="D4" s="1"/>
      <c r="F4" s="5" t="s">
        <v>3</v>
      </c>
      <c r="G4" s="34">
        <v>4</v>
      </c>
      <c r="H4" s="35"/>
      <c r="I4" s="4" t="s">
        <v>4</v>
      </c>
      <c r="J4" s="34">
        <v>2025</v>
      </c>
      <c r="K4" s="35"/>
      <c r="L4" s="4" t="s">
        <v>5</v>
      </c>
    </row>
    <row r="5" spans="1:20" ht="11.25" customHeight="1" x14ac:dyDescent="0.25"/>
    <row r="6" spans="1:20" s="4" customFormat="1" ht="24.75" customHeight="1" x14ac:dyDescent="0.2">
      <c r="A6" s="1"/>
      <c r="B6" s="1"/>
      <c r="C6" s="1"/>
      <c r="D6" s="1"/>
      <c r="F6" s="5" t="s">
        <v>6</v>
      </c>
      <c r="G6" s="42" t="s">
        <v>7</v>
      </c>
      <c r="H6" s="43"/>
      <c r="I6" s="43"/>
      <c r="J6" s="43"/>
      <c r="K6" s="43"/>
      <c r="L6" s="43"/>
      <c r="M6" s="43"/>
      <c r="N6" s="43"/>
      <c r="O6" s="44"/>
      <c r="P6" s="6"/>
    </row>
    <row r="7" spans="1:20" s="7" customFormat="1" ht="12.75" customHeight="1" x14ac:dyDescent="0.2">
      <c r="A7" s="1"/>
      <c r="B7" s="1"/>
      <c r="C7" s="1"/>
      <c r="D7" s="1"/>
      <c r="G7" s="45" t="s">
        <v>8</v>
      </c>
      <c r="H7" s="45"/>
      <c r="I7" s="45"/>
      <c r="J7" s="45"/>
      <c r="K7" s="45"/>
      <c r="L7" s="45"/>
      <c r="M7" s="45"/>
      <c r="N7" s="45"/>
      <c r="O7" s="45"/>
      <c r="P7" s="8"/>
    </row>
    <row r="8" spans="1:20" ht="11.25" customHeight="1" x14ac:dyDescent="0.25"/>
    <row r="9" spans="1:20" s="4" customFormat="1" ht="12.75" x14ac:dyDescent="0.2">
      <c r="A9" s="1"/>
      <c r="B9" s="1"/>
      <c r="C9" s="1"/>
      <c r="D9" s="1"/>
      <c r="I9" s="5" t="s">
        <v>9</v>
      </c>
      <c r="J9" s="46" t="s">
        <v>168</v>
      </c>
      <c r="K9" s="47"/>
      <c r="L9" s="4" t="s">
        <v>10</v>
      </c>
    </row>
    <row r="10" spans="1:20" ht="11.25" customHeight="1" x14ac:dyDescent="0.25"/>
    <row r="11" spans="1:20" s="4" customFormat="1" ht="37.5" customHeight="1" x14ac:dyDescent="0.2">
      <c r="A11" s="1"/>
      <c r="B11" s="1"/>
      <c r="C11" s="1"/>
      <c r="D11" s="1"/>
      <c r="G11" s="5" t="s">
        <v>11</v>
      </c>
      <c r="H11" s="48" t="s">
        <v>167</v>
      </c>
      <c r="I11" s="49"/>
      <c r="J11" s="49"/>
      <c r="K11" s="49"/>
      <c r="L11" s="49"/>
      <c r="M11" s="49"/>
      <c r="N11" s="49"/>
      <c r="O11" s="49"/>
      <c r="P11" s="50"/>
    </row>
    <row r="12" spans="1:20" s="7" customFormat="1" ht="12.75" customHeight="1" x14ac:dyDescent="0.2">
      <c r="A12" s="1"/>
      <c r="B12" s="1"/>
      <c r="C12" s="1"/>
      <c r="D12" s="1"/>
      <c r="H12" s="45" t="s">
        <v>12</v>
      </c>
      <c r="I12" s="45"/>
      <c r="J12" s="45"/>
      <c r="K12" s="45"/>
      <c r="L12" s="45"/>
      <c r="M12" s="45"/>
      <c r="N12" s="45"/>
      <c r="O12" s="45"/>
      <c r="P12" s="45"/>
    </row>
    <row r="13" spans="1:20" ht="11.25" customHeight="1" x14ac:dyDescent="0.25"/>
    <row r="14" spans="1:20" s="1" customFormat="1" ht="48" customHeight="1" x14ac:dyDescent="0.2">
      <c r="A14" s="36" t="s">
        <v>13</v>
      </c>
      <c r="B14" s="36" t="s">
        <v>14</v>
      </c>
      <c r="C14" s="36" t="s">
        <v>15</v>
      </c>
      <c r="D14" s="36" t="s">
        <v>16</v>
      </c>
      <c r="E14" s="39" t="s">
        <v>17</v>
      </c>
      <c r="F14" s="39" t="s">
        <v>18</v>
      </c>
      <c r="G14" s="36" t="s">
        <v>19</v>
      </c>
      <c r="H14" s="54"/>
      <c r="I14" s="54"/>
      <c r="J14" s="54"/>
      <c r="K14" s="54"/>
      <c r="L14" s="54"/>
      <c r="M14" s="54"/>
      <c r="N14" s="54"/>
      <c r="O14" s="54"/>
      <c r="P14" s="53"/>
      <c r="Q14" s="39" t="s">
        <v>20</v>
      </c>
      <c r="R14" s="36" t="s">
        <v>21</v>
      </c>
      <c r="S14" s="53"/>
      <c r="T14" s="36" t="s">
        <v>22</v>
      </c>
    </row>
    <row r="15" spans="1:20" s="1" customFormat="1" ht="15" customHeight="1" x14ac:dyDescent="0.2">
      <c r="A15" s="37"/>
      <c r="B15" s="37"/>
      <c r="C15" s="37"/>
      <c r="D15" s="37"/>
      <c r="E15" s="40"/>
      <c r="F15" s="40"/>
      <c r="G15" s="36" t="s">
        <v>23</v>
      </c>
      <c r="H15" s="53"/>
      <c r="I15" s="36" t="s">
        <v>24</v>
      </c>
      <c r="J15" s="53"/>
      <c r="K15" s="36" t="s">
        <v>25</v>
      </c>
      <c r="L15" s="53"/>
      <c r="M15" s="36" t="s">
        <v>26</v>
      </c>
      <c r="N15" s="53"/>
      <c r="O15" s="36" t="s">
        <v>27</v>
      </c>
      <c r="P15" s="53"/>
      <c r="Q15" s="40"/>
      <c r="R15" s="36" t="s">
        <v>28</v>
      </c>
      <c r="S15" s="51" t="s">
        <v>29</v>
      </c>
      <c r="T15" s="37"/>
    </row>
    <row r="16" spans="1:20" s="1" customFormat="1" ht="63" customHeight="1" x14ac:dyDescent="0.2">
      <c r="A16" s="38"/>
      <c r="B16" s="38"/>
      <c r="C16" s="38"/>
      <c r="D16" s="38"/>
      <c r="E16" s="41"/>
      <c r="F16" s="41"/>
      <c r="G16" s="11" t="s">
        <v>30</v>
      </c>
      <c r="H16" s="11" t="s">
        <v>31</v>
      </c>
      <c r="I16" s="11" t="s">
        <v>30</v>
      </c>
      <c r="J16" s="11" t="s">
        <v>31</v>
      </c>
      <c r="K16" s="11" t="s">
        <v>30</v>
      </c>
      <c r="L16" s="11" t="s">
        <v>31</v>
      </c>
      <c r="M16" s="11" t="s">
        <v>30</v>
      </c>
      <c r="N16" s="11" t="s">
        <v>31</v>
      </c>
      <c r="O16" s="11" t="s">
        <v>30</v>
      </c>
      <c r="P16" s="11" t="s">
        <v>31</v>
      </c>
      <c r="Q16" s="41"/>
      <c r="R16" s="38"/>
      <c r="S16" s="52"/>
      <c r="T16" s="38"/>
    </row>
    <row r="17" spans="1:47" s="1" customFormat="1" ht="12" x14ac:dyDescent="0.2">
      <c r="A17" s="12">
        <v>1</v>
      </c>
      <c r="B17" s="12">
        <v>2</v>
      </c>
      <c r="C17" s="12">
        <v>3</v>
      </c>
      <c r="D17" s="12">
        <v>4</v>
      </c>
      <c r="E17" s="12">
        <v>5</v>
      </c>
      <c r="F17" s="12">
        <v>6</v>
      </c>
      <c r="G17" s="12">
        <v>7</v>
      </c>
      <c r="H17" s="12">
        <v>8</v>
      </c>
      <c r="I17" s="12">
        <v>9</v>
      </c>
      <c r="J17" s="12">
        <v>10</v>
      </c>
      <c r="K17" s="12">
        <v>11</v>
      </c>
      <c r="L17" s="12">
        <v>12</v>
      </c>
      <c r="M17" s="12">
        <v>13</v>
      </c>
      <c r="N17" s="12">
        <v>14</v>
      </c>
      <c r="O17" s="12">
        <v>15</v>
      </c>
      <c r="P17" s="12">
        <v>16</v>
      </c>
      <c r="Q17" s="12">
        <v>17</v>
      </c>
      <c r="R17" s="12">
        <v>18</v>
      </c>
      <c r="S17" s="12">
        <v>19</v>
      </c>
      <c r="T17" s="12">
        <v>20</v>
      </c>
    </row>
    <row r="18" spans="1:47" s="13" customFormat="1" ht="12" x14ac:dyDescent="0.2">
      <c r="A18" s="14" t="s">
        <v>32</v>
      </c>
      <c r="B18" s="15" t="s">
        <v>33</v>
      </c>
      <c r="C18" s="16" t="s">
        <v>34</v>
      </c>
      <c r="D18" s="17">
        <f>D42+D43+D44+D45+D47+D48+D49+D50+D51+D54+D58+D74+D75+D76+D79+D80+D81+D82+D83+D88+D60+D84+D85+D86+D87+0.01</f>
        <v>249.96198268999999</v>
      </c>
      <c r="E18" s="17">
        <f>E42+E43+E44+E45+E47+E48+E49+E50+E51+E54+E58+E74+E75+E76+E79+E80+E81+E82+E83+E88+E60+E84+E85+E86+E87</f>
        <v>98.76557397000002</v>
      </c>
      <c r="F18" s="17">
        <f>F42+F43+F44+F45+F47+F48+F49+F50+F51+F54+F58+F74+F75+F76+F79+F80+F81+F82+F83+F88+F60+F84+F85+F86+F87</f>
        <v>151.18640872</v>
      </c>
      <c r="G18" s="17">
        <f>G42+G43+G44+G45+G47+G48+G49+G50+G51+G54+G58+G74+G75+G76+G79+G80+G81+G82+G83+G88+G60+G84+G85+G86+G87</f>
        <v>28.607502</v>
      </c>
      <c r="H18" s="17">
        <f t="shared" ref="H18:P18" si="0">H42+H43+H44+H45+H47+H48+H49+H50+H51+H54+H58+H74+H75+H76+H79+H80+H81+H82+H83+H88+H60+H84+H85+H86+H87</f>
        <v>28.55780635</v>
      </c>
      <c r="I18" s="17">
        <f t="shared" si="0"/>
        <v>0</v>
      </c>
      <c r="J18" s="17">
        <f t="shared" si="0"/>
        <v>0</v>
      </c>
      <c r="K18" s="17">
        <f t="shared" si="0"/>
        <v>0</v>
      </c>
      <c r="L18" s="17">
        <f t="shared" si="0"/>
        <v>0.57948</v>
      </c>
      <c r="M18" s="17">
        <f t="shared" si="0"/>
        <v>0</v>
      </c>
      <c r="N18" s="17">
        <f t="shared" si="0"/>
        <v>27.71960018</v>
      </c>
      <c r="O18" s="17">
        <f>O42+O43+O44+O45+O47+O48+O49+O50+O51+O54+O58+O74+O75+O76+O79+O80+O81+O82+O83+O88+O60+O84+O85+O86+O87</f>
        <v>28.607502</v>
      </c>
      <c r="P18" s="17">
        <f t="shared" si="0"/>
        <v>0.25872616999999998</v>
      </c>
      <c r="Q18" s="17">
        <f>Q42+Q43+Q44+Q45+Q47+Q48+Q49+Q50+Q51+Q54+Q58+Q74+Q75+Q76+Q79+Q80+Q81+Q82+Q83+Q88+Q60+Q84+Q85+Q86+Q87</f>
        <v>122.62860237000001</v>
      </c>
      <c r="R18" s="17">
        <f>R42+R43+R44+R45+R47+R48+R49+R50+R51+R54+R58+R74+R75+R76+R79+R80+R81+R82+R83+R88+R60+R84+R85+R86+R87</f>
        <v>-4.9695649999999758E-2</v>
      </c>
      <c r="S18" s="31">
        <f>R18*100/G18</f>
        <v>-0.17371544708796932</v>
      </c>
      <c r="T18" s="18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</row>
    <row r="19" spans="1:47" s="1" customFormat="1" ht="24" x14ac:dyDescent="0.2">
      <c r="A19" s="20" t="s">
        <v>35</v>
      </c>
      <c r="B19" s="21" t="s">
        <v>36</v>
      </c>
      <c r="C19" s="22" t="s">
        <v>34</v>
      </c>
      <c r="D19" s="23" t="s">
        <v>37</v>
      </c>
      <c r="E19" s="23">
        <v>0</v>
      </c>
      <c r="F19" s="24" t="s">
        <v>37</v>
      </c>
      <c r="G19" s="23">
        <f t="shared" ref="G19:G38" si="1">I19+K19+M19+O19</f>
        <v>0</v>
      </c>
      <c r="H19" s="23">
        <f t="shared" ref="H19:H38" si="2">J19+L19+N19+P19</f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4" t="s">
        <v>37</v>
      </c>
      <c r="R19" s="24" t="s">
        <v>37</v>
      </c>
      <c r="S19" s="24" t="s">
        <v>37</v>
      </c>
      <c r="T19" s="25"/>
    </row>
    <row r="20" spans="1:47" s="1" customFormat="1" ht="36" x14ac:dyDescent="0.2">
      <c r="A20" s="20" t="s">
        <v>38</v>
      </c>
      <c r="B20" s="21" t="s">
        <v>39</v>
      </c>
      <c r="C20" s="22" t="s">
        <v>34</v>
      </c>
      <c r="D20" s="23" t="s">
        <v>37</v>
      </c>
      <c r="E20" s="23">
        <v>0</v>
      </c>
      <c r="F20" s="24" t="s">
        <v>37</v>
      </c>
      <c r="G20" s="23">
        <f t="shared" si="1"/>
        <v>0</v>
      </c>
      <c r="H20" s="23">
        <f t="shared" si="2"/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4" t="s">
        <v>37</v>
      </c>
      <c r="R20" s="24" t="s">
        <v>37</v>
      </c>
      <c r="S20" s="24" t="s">
        <v>37</v>
      </c>
      <c r="T20" s="25"/>
    </row>
    <row r="21" spans="1:47" s="1" customFormat="1" ht="60" x14ac:dyDescent="0.2">
      <c r="A21" s="20" t="s">
        <v>40</v>
      </c>
      <c r="B21" s="21" t="s">
        <v>41</v>
      </c>
      <c r="C21" s="22" t="s">
        <v>34</v>
      </c>
      <c r="D21" s="23" t="s">
        <v>37</v>
      </c>
      <c r="E21" s="23">
        <v>0</v>
      </c>
      <c r="F21" s="24" t="s">
        <v>37</v>
      </c>
      <c r="G21" s="23">
        <f t="shared" si="1"/>
        <v>0</v>
      </c>
      <c r="H21" s="23">
        <f t="shared" si="2"/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4" t="s">
        <v>37</v>
      </c>
      <c r="R21" s="24" t="s">
        <v>37</v>
      </c>
      <c r="S21" s="24" t="s">
        <v>37</v>
      </c>
      <c r="T21" s="25"/>
    </row>
    <row r="22" spans="1:47" s="1" customFormat="1" ht="60" x14ac:dyDescent="0.2">
      <c r="A22" s="20" t="s">
        <v>42</v>
      </c>
      <c r="B22" s="21" t="s">
        <v>43</v>
      </c>
      <c r="C22" s="22" t="s">
        <v>34</v>
      </c>
      <c r="D22" s="23" t="s">
        <v>37</v>
      </c>
      <c r="E22" s="23">
        <v>0</v>
      </c>
      <c r="F22" s="24" t="s">
        <v>37</v>
      </c>
      <c r="G22" s="23">
        <f t="shared" si="1"/>
        <v>0</v>
      </c>
      <c r="H22" s="23">
        <f t="shared" si="2"/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4" t="s">
        <v>37</v>
      </c>
      <c r="R22" s="24" t="s">
        <v>37</v>
      </c>
      <c r="S22" s="24" t="s">
        <v>37</v>
      </c>
      <c r="T22" s="25"/>
    </row>
    <row r="23" spans="1:47" s="1" customFormat="1" ht="48" x14ac:dyDescent="0.2">
      <c r="A23" s="20" t="s">
        <v>44</v>
      </c>
      <c r="B23" s="21" t="s">
        <v>45</v>
      </c>
      <c r="C23" s="22" t="s">
        <v>34</v>
      </c>
      <c r="D23" s="23" t="s">
        <v>37</v>
      </c>
      <c r="E23" s="23">
        <v>0</v>
      </c>
      <c r="F23" s="24" t="s">
        <v>37</v>
      </c>
      <c r="G23" s="23">
        <f t="shared" si="1"/>
        <v>0</v>
      </c>
      <c r="H23" s="23">
        <f t="shared" si="2"/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4" t="s">
        <v>37</v>
      </c>
      <c r="R23" s="24" t="s">
        <v>37</v>
      </c>
      <c r="S23" s="24" t="s">
        <v>37</v>
      </c>
      <c r="T23" s="25"/>
    </row>
    <row r="24" spans="1:47" s="1" customFormat="1" ht="36" x14ac:dyDescent="0.2">
      <c r="A24" s="20" t="s">
        <v>46</v>
      </c>
      <c r="B24" s="21" t="s">
        <v>47</v>
      </c>
      <c r="C24" s="22" t="s">
        <v>34</v>
      </c>
      <c r="D24" s="23" t="s">
        <v>37</v>
      </c>
      <c r="E24" s="23">
        <v>0</v>
      </c>
      <c r="F24" s="24" t="s">
        <v>37</v>
      </c>
      <c r="G24" s="23">
        <f t="shared" si="1"/>
        <v>0</v>
      </c>
      <c r="H24" s="23">
        <f t="shared" si="2"/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4" t="s">
        <v>37</v>
      </c>
      <c r="R24" s="24" t="s">
        <v>37</v>
      </c>
      <c r="S24" s="24" t="s">
        <v>37</v>
      </c>
      <c r="T24" s="25"/>
    </row>
    <row r="25" spans="1:47" ht="60" x14ac:dyDescent="0.25">
      <c r="A25" s="20" t="s">
        <v>48</v>
      </c>
      <c r="B25" s="21" t="s">
        <v>49</v>
      </c>
      <c r="C25" s="22" t="s">
        <v>34</v>
      </c>
      <c r="D25" s="23" t="s">
        <v>37</v>
      </c>
      <c r="E25" s="23">
        <v>0</v>
      </c>
      <c r="F25" s="24" t="s">
        <v>37</v>
      </c>
      <c r="G25" s="23">
        <f t="shared" si="1"/>
        <v>0</v>
      </c>
      <c r="H25" s="23">
        <f t="shared" si="2"/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4" t="s">
        <v>37</v>
      </c>
      <c r="R25" s="24" t="s">
        <v>37</v>
      </c>
      <c r="S25" s="24" t="s">
        <v>37</v>
      </c>
      <c r="T25" s="25"/>
    </row>
    <row r="26" spans="1:47" ht="48" x14ac:dyDescent="0.25">
      <c r="A26" s="20" t="s">
        <v>50</v>
      </c>
      <c r="B26" s="21" t="s">
        <v>51</v>
      </c>
      <c r="C26" s="22" t="s">
        <v>34</v>
      </c>
      <c r="D26" s="23" t="s">
        <v>37</v>
      </c>
      <c r="E26" s="23">
        <v>0</v>
      </c>
      <c r="F26" s="24" t="s">
        <v>37</v>
      </c>
      <c r="G26" s="23">
        <f t="shared" si="1"/>
        <v>0</v>
      </c>
      <c r="H26" s="23">
        <f t="shared" si="2"/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4" t="s">
        <v>37</v>
      </c>
      <c r="R26" s="24" t="s">
        <v>37</v>
      </c>
      <c r="S26" s="24" t="s">
        <v>37</v>
      </c>
      <c r="T26" s="25"/>
    </row>
    <row r="27" spans="1:47" ht="48" x14ac:dyDescent="0.25">
      <c r="A27" s="20" t="s">
        <v>52</v>
      </c>
      <c r="B27" s="21" t="s">
        <v>53</v>
      </c>
      <c r="C27" s="22" t="s">
        <v>34</v>
      </c>
      <c r="D27" s="23" t="s">
        <v>37</v>
      </c>
      <c r="E27" s="23">
        <v>0</v>
      </c>
      <c r="F27" s="24" t="s">
        <v>37</v>
      </c>
      <c r="G27" s="23">
        <f t="shared" si="1"/>
        <v>0</v>
      </c>
      <c r="H27" s="23">
        <f t="shared" si="2"/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4" t="s">
        <v>37</v>
      </c>
      <c r="R27" s="24" t="s">
        <v>37</v>
      </c>
      <c r="S27" s="24" t="s">
        <v>37</v>
      </c>
      <c r="T27" s="25"/>
    </row>
    <row r="28" spans="1:47" ht="36" x14ac:dyDescent="0.25">
      <c r="A28" s="20" t="s">
        <v>54</v>
      </c>
      <c r="B28" s="21" t="s">
        <v>55</v>
      </c>
      <c r="C28" s="22" t="s">
        <v>34</v>
      </c>
      <c r="D28" s="23" t="s">
        <v>37</v>
      </c>
      <c r="E28" s="23">
        <v>0</v>
      </c>
      <c r="F28" s="24" t="s">
        <v>37</v>
      </c>
      <c r="G28" s="23">
        <f t="shared" si="1"/>
        <v>0</v>
      </c>
      <c r="H28" s="23">
        <f t="shared" si="2"/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4" t="s">
        <v>37</v>
      </c>
      <c r="R28" s="24" t="s">
        <v>37</v>
      </c>
      <c r="S28" s="24" t="s">
        <v>37</v>
      </c>
      <c r="T28" s="25"/>
    </row>
    <row r="29" spans="1:47" ht="108" x14ac:dyDescent="0.25">
      <c r="A29" s="20" t="s">
        <v>54</v>
      </c>
      <c r="B29" s="21" t="s">
        <v>56</v>
      </c>
      <c r="C29" s="22" t="s">
        <v>34</v>
      </c>
      <c r="D29" s="23" t="s">
        <v>37</v>
      </c>
      <c r="E29" s="23">
        <v>0</v>
      </c>
      <c r="F29" s="24" t="s">
        <v>37</v>
      </c>
      <c r="G29" s="23">
        <f t="shared" si="1"/>
        <v>0</v>
      </c>
      <c r="H29" s="23">
        <f t="shared" si="2"/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4" t="s">
        <v>37</v>
      </c>
      <c r="R29" s="24" t="s">
        <v>37</v>
      </c>
      <c r="S29" s="24" t="s">
        <v>37</v>
      </c>
      <c r="T29" s="25"/>
    </row>
    <row r="30" spans="1:47" ht="96" x14ac:dyDescent="0.25">
      <c r="A30" s="20" t="s">
        <v>54</v>
      </c>
      <c r="B30" s="21" t="s">
        <v>57</v>
      </c>
      <c r="C30" s="22" t="s">
        <v>34</v>
      </c>
      <c r="D30" s="23" t="s">
        <v>37</v>
      </c>
      <c r="E30" s="23">
        <v>0</v>
      </c>
      <c r="F30" s="24" t="s">
        <v>37</v>
      </c>
      <c r="G30" s="23">
        <f t="shared" si="1"/>
        <v>0</v>
      </c>
      <c r="H30" s="23">
        <f t="shared" si="2"/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4" t="s">
        <v>37</v>
      </c>
      <c r="R30" s="24" t="s">
        <v>37</v>
      </c>
      <c r="S30" s="24" t="s">
        <v>37</v>
      </c>
      <c r="T30" s="25"/>
    </row>
    <row r="31" spans="1:47" ht="108" x14ac:dyDescent="0.25">
      <c r="A31" s="20" t="s">
        <v>54</v>
      </c>
      <c r="B31" s="21" t="s">
        <v>58</v>
      </c>
      <c r="C31" s="22" t="s">
        <v>34</v>
      </c>
      <c r="D31" s="23" t="s">
        <v>37</v>
      </c>
      <c r="E31" s="23">
        <v>0</v>
      </c>
      <c r="F31" s="24" t="s">
        <v>37</v>
      </c>
      <c r="G31" s="23">
        <f t="shared" si="1"/>
        <v>0</v>
      </c>
      <c r="H31" s="23">
        <f t="shared" si="2"/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4" t="s">
        <v>37</v>
      </c>
      <c r="R31" s="24" t="s">
        <v>37</v>
      </c>
      <c r="S31" s="24" t="s">
        <v>37</v>
      </c>
      <c r="T31" s="25"/>
    </row>
    <row r="32" spans="1:47" ht="36" x14ac:dyDescent="0.25">
      <c r="A32" s="20" t="s">
        <v>59</v>
      </c>
      <c r="B32" s="21" t="s">
        <v>55</v>
      </c>
      <c r="C32" s="22" t="s">
        <v>34</v>
      </c>
      <c r="D32" s="23" t="s">
        <v>37</v>
      </c>
      <c r="E32" s="23">
        <v>0</v>
      </c>
      <c r="F32" s="24" t="s">
        <v>37</v>
      </c>
      <c r="G32" s="23">
        <f t="shared" si="1"/>
        <v>0</v>
      </c>
      <c r="H32" s="23">
        <f t="shared" si="2"/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4" t="s">
        <v>37</v>
      </c>
      <c r="R32" s="24" t="s">
        <v>37</v>
      </c>
      <c r="S32" s="24" t="s">
        <v>37</v>
      </c>
      <c r="T32" s="25"/>
    </row>
    <row r="33" spans="1:47" ht="108" x14ac:dyDescent="0.25">
      <c r="A33" s="20" t="s">
        <v>59</v>
      </c>
      <c r="B33" s="21" t="s">
        <v>56</v>
      </c>
      <c r="C33" s="22" t="s">
        <v>34</v>
      </c>
      <c r="D33" s="23" t="s">
        <v>37</v>
      </c>
      <c r="E33" s="23">
        <v>0</v>
      </c>
      <c r="F33" s="24" t="s">
        <v>37</v>
      </c>
      <c r="G33" s="23">
        <f t="shared" si="1"/>
        <v>0</v>
      </c>
      <c r="H33" s="23">
        <f t="shared" si="2"/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4" t="s">
        <v>37</v>
      </c>
      <c r="R33" s="24" t="s">
        <v>37</v>
      </c>
      <c r="S33" s="24" t="s">
        <v>37</v>
      </c>
      <c r="T33" s="25"/>
    </row>
    <row r="34" spans="1:47" ht="96" x14ac:dyDescent="0.25">
      <c r="A34" s="20" t="s">
        <v>59</v>
      </c>
      <c r="B34" s="21" t="s">
        <v>57</v>
      </c>
      <c r="C34" s="22" t="s">
        <v>34</v>
      </c>
      <c r="D34" s="23" t="s">
        <v>37</v>
      </c>
      <c r="E34" s="23">
        <v>0</v>
      </c>
      <c r="F34" s="24" t="s">
        <v>37</v>
      </c>
      <c r="G34" s="23">
        <f t="shared" si="1"/>
        <v>0</v>
      </c>
      <c r="H34" s="23">
        <f t="shared" si="2"/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4" t="s">
        <v>37</v>
      </c>
      <c r="R34" s="24" t="s">
        <v>37</v>
      </c>
      <c r="S34" s="24" t="s">
        <v>37</v>
      </c>
      <c r="T34" s="25"/>
    </row>
    <row r="35" spans="1:47" ht="108" x14ac:dyDescent="0.25">
      <c r="A35" s="20" t="s">
        <v>59</v>
      </c>
      <c r="B35" s="21" t="s">
        <v>60</v>
      </c>
      <c r="C35" s="22" t="s">
        <v>34</v>
      </c>
      <c r="D35" s="23" t="s">
        <v>37</v>
      </c>
      <c r="E35" s="23">
        <v>0</v>
      </c>
      <c r="F35" s="24" t="s">
        <v>37</v>
      </c>
      <c r="G35" s="23">
        <f t="shared" si="1"/>
        <v>0</v>
      </c>
      <c r="H35" s="23">
        <f t="shared" si="2"/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4" t="s">
        <v>37</v>
      </c>
      <c r="R35" s="24" t="s">
        <v>37</v>
      </c>
      <c r="S35" s="24" t="s">
        <v>37</v>
      </c>
      <c r="T35" s="25"/>
    </row>
    <row r="36" spans="1:47" ht="84" x14ac:dyDescent="0.25">
      <c r="A36" s="20" t="s">
        <v>61</v>
      </c>
      <c r="B36" s="21" t="s">
        <v>62</v>
      </c>
      <c r="C36" s="22" t="s">
        <v>34</v>
      </c>
      <c r="D36" s="23" t="s">
        <v>37</v>
      </c>
      <c r="E36" s="23">
        <v>0</v>
      </c>
      <c r="F36" s="24" t="s">
        <v>37</v>
      </c>
      <c r="G36" s="23">
        <f t="shared" si="1"/>
        <v>0</v>
      </c>
      <c r="H36" s="23">
        <f t="shared" si="2"/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4" t="s">
        <v>37</v>
      </c>
      <c r="R36" s="24" t="s">
        <v>37</v>
      </c>
      <c r="S36" s="24" t="s">
        <v>37</v>
      </c>
      <c r="T36" s="25"/>
    </row>
    <row r="37" spans="1:47" ht="84" x14ac:dyDescent="0.25">
      <c r="A37" s="20" t="s">
        <v>63</v>
      </c>
      <c r="B37" s="21" t="s">
        <v>64</v>
      </c>
      <c r="C37" s="22" t="s">
        <v>34</v>
      </c>
      <c r="D37" s="23" t="s">
        <v>37</v>
      </c>
      <c r="E37" s="23">
        <v>0</v>
      </c>
      <c r="F37" s="24" t="s">
        <v>37</v>
      </c>
      <c r="G37" s="23">
        <f t="shared" si="1"/>
        <v>0</v>
      </c>
      <c r="H37" s="23">
        <f t="shared" si="2"/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4" t="s">
        <v>37</v>
      </c>
      <c r="R37" s="24" t="s">
        <v>37</v>
      </c>
      <c r="S37" s="24" t="s">
        <v>37</v>
      </c>
      <c r="T37" s="25"/>
    </row>
    <row r="38" spans="1:47" ht="96" x14ac:dyDescent="0.25">
      <c r="A38" s="20" t="s">
        <v>65</v>
      </c>
      <c r="B38" s="21" t="s">
        <v>66</v>
      </c>
      <c r="C38" s="22" t="s">
        <v>34</v>
      </c>
      <c r="D38" s="23" t="s">
        <v>37</v>
      </c>
      <c r="E38" s="23">
        <v>0</v>
      </c>
      <c r="F38" s="24" t="s">
        <v>37</v>
      </c>
      <c r="G38" s="23">
        <f t="shared" si="1"/>
        <v>0</v>
      </c>
      <c r="H38" s="23">
        <f t="shared" si="2"/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4" t="s">
        <v>37</v>
      </c>
      <c r="R38" s="24" t="s">
        <v>37</v>
      </c>
      <c r="S38" s="24" t="s">
        <v>37</v>
      </c>
      <c r="T38" s="25"/>
    </row>
    <row r="39" spans="1:47" s="26" customFormat="1" ht="36" x14ac:dyDescent="0.25">
      <c r="A39" s="20" t="s">
        <v>67</v>
      </c>
      <c r="B39" s="21" t="s">
        <v>68</v>
      </c>
      <c r="C39" s="22" t="s">
        <v>34</v>
      </c>
      <c r="D39" s="23">
        <f>D40+D52+D56</f>
        <v>90.323099999999997</v>
      </c>
      <c r="E39" s="23">
        <f t="shared" ref="E39:P39" si="3">E40+E52+E56</f>
        <v>20.60669128</v>
      </c>
      <c r="F39" s="23">
        <f t="shared" si="3"/>
        <v>26.222170529999996</v>
      </c>
      <c r="G39" s="23">
        <f>G40+G52+G56</f>
        <v>9.23</v>
      </c>
      <c r="H39" s="23">
        <f t="shared" si="3"/>
        <v>9.1947530900000007</v>
      </c>
      <c r="I39" s="23">
        <f t="shared" si="3"/>
        <v>0</v>
      </c>
      <c r="J39" s="23">
        <f t="shared" si="3"/>
        <v>0</v>
      </c>
      <c r="K39" s="23">
        <f t="shared" si="3"/>
        <v>0</v>
      </c>
      <c r="L39" s="23">
        <f t="shared" si="3"/>
        <v>0.57948</v>
      </c>
      <c r="M39" s="23">
        <f t="shared" si="3"/>
        <v>0</v>
      </c>
      <c r="N39" s="23">
        <f t="shared" si="3"/>
        <v>8.3565469199999995</v>
      </c>
      <c r="O39" s="23">
        <f t="shared" si="3"/>
        <v>9.23</v>
      </c>
      <c r="P39" s="23">
        <f t="shared" si="3"/>
        <v>0.25872616999999998</v>
      </c>
      <c r="Q39" s="24">
        <f>D39-E39-H39</f>
        <v>60.521655630000005</v>
      </c>
      <c r="R39" s="23">
        <f>H39-G39</f>
        <v>-3.5246909999999687E-2</v>
      </c>
      <c r="S39" s="24">
        <f>R39*100/G39</f>
        <v>-0.38187334777897819</v>
      </c>
      <c r="T39" s="25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s="26" customFormat="1" ht="60" x14ac:dyDescent="0.25">
      <c r="A40" s="20" t="s">
        <v>69</v>
      </c>
      <c r="B40" s="21" t="s">
        <v>70</v>
      </c>
      <c r="C40" s="22" t="s">
        <v>34</v>
      </c>
      <c r="D40" s="23">
        <f>D41+D46</f>
        <v>40.103099999999998</v>
      </c>
      <c r="E40" s="23">
        <f t="shared" ref="E40:P40" si="4">E41+E46</f>
        <v>15.192300000000003</v>
      </c>
      <c r="F40" s="23">
        <f t="shared" si="4"/>
        <v>24.910799999999995</v>
      </c>
      <c r="G40" s="23">
        <f t="shared" si="4"/>
        <v>4.4400000000000004</v>
      </c>
      <c r="H40" s="23">
        <f t="shared" si="4"/>
        <v>4.4400000000000004</v>
      </c>
      <c r="I40" s="23">
        <f t="shared" si="4"/>
        <v>0</v>
      </c>
      <c r="J40" s="23">
        <f t="shared" si="4"/>
        <v>0</v>
      </c>
      <c r="K40" s="23">
        <f t="shared" si="4"/>
        <v>0</v>
      </c>
      <c r="L40" s="23">
        <f t="shared" si="4"/>
        <v>0</v>
      </c>
      <c r="M40" s="23">
        <f t="shared" si="4"/>
        <v>0</v>
      </c>
      <c r="N40" s="23">
        <f t="shared" si="4"/>
        <v>4.4400000000000004</v>
      </c>
      <c r="O40" s="23">
        <f t="shared" si="4"/>
        <v>4.4400000000000004</v>
      </c>
      <c r="P40" s="23">
        <f t="shared" si="4"/>
        <v>0</v>
      </c>
      <c r="Q40" s="24">
        <f>D40-E40-H40</f>
        <v>20.470799999999993</v>
      </c>
      <c r="R40" s="23">
        <f t="shared" ref="R40:R83" si="5">H40-G40</f>
        <v>0</v>
      </c>
      <c r="S40" s="24">
        <f>R40*100/G40</f>
        <v>0</v>
      </c>
      <c r="T40" s="25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36" x14ac:dyDescent="0.25">
      <c r="A41" s="20" t="s">
        <v>71</v>
      </c>
      <c r="B41" s="21" t="s">
        <v>72</v>
      </c>
      <c r="C41" s="22" t="s">
        <v>34</v>
      </c>
      <c r="D41" s="23">
        <f>SUM(D42:D45)</f>
        <v>21.203099999999999</v>
      </c>
      <c r="E41" s="23">
        <f t="shared" ref="E41:P41" si="6">SUM(E42:E45)</f>
        <v>0.73676000000000008</v>
      </c>
      <c r="F41" s="23">
        <f t="shared" si="6"/>
        <v>20.466339999999999</v>
      </c>
      <c r="G41" s="23">
        <f t="shared" si="6"/>
        <v>0</v>
      </c>
      <c r="H41" s="23">
        <f t="shared" si="6"/>
        <v>0</v>
      </c>
      <c r="I41" s="23">
        <f t="shared" si="6"/>
        <v>0</v>
      </c>
      <c r="J41" s="23">
        <f t="shared" si="6"/>
        <v>0</v>
      </c>
      <c r="K41" s="23">
        <f t="shared" si="6"/>
        <v>0</v>
      </c>
      <c r="L41" s="23">
        <f t="shared" si="6"/>
        <v>0</v>
      </c>
      <c r="M41" s="23">
        <f t="shared" si="6"/>
        <v>0</v>
      </c>
      <c r="N41" s="23">
        <f t="shared" si="6"/>
        <v>0</v>
      </c>
      <c r="O41" s="23">
        <f t="shared" si="6"/>
        <v>0</v>
      </c>
      <c r="P41" s="23">
        <f t="shared" si="6"/>
        <v>0</v>
      </c>
      <c r="Q41" s="24">
        <f>D41-E41-H41</f>
        <v>20.466339999999999</v>
      </c>
      <c r="R41" s="23">
        <f t="shared" si="5"/>
        <v>0</v>
      </c>
      <c r="S41" s="23">
        <v>0</v>
      </c>
      <c r="T41" s="25"/>
    </row>
    <row r="42" spans="1:47" s="26" customFormat="1" ht="36" x14ac:dyDescent="0.25">
      <c r="A42" s="20" t="s">
        <v>71</v>
      </c>
      <c r="B42" s="27" t="s">
        <v>73</v>
      </c>
      <c r="C42" s="10" t="s">
        <v>74</v>
      </c>
      <c r="D42" s="23">
        <v>10.02</v>
      </c>
      <c r="E42" s="23">
        <v>0</v>
      </c>
      <c r="F42" s="24">
        <f>D42-E42</f>
        <v>10.02</v>
      </c>
      <c r="G42" s="23">
        <f t="shared" ref="G42:H45" si="7">I42+K42+M42+O42</f>
        <v>0</v>
      </c>
      <c r="H42" s="23">
        <f t="shared" si="7"/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4">
        <f>D42-E42-H42</f>
        <v>10.02</v>
      </c>
      <c r="R42" s="23">
        <f t="shared" si="5"/>
        <v>0</v>
      </c>
      <c r="S42" s="23">
        <v>0</v>
      </c>
      <c r="T42" s="25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36" x14ac:dyDescent="0.25">
      <c r="A43" s="20" t="s">
        <v>71</v>
      </c>
      <c r="B43" s="27" t="s">
        <v>75</v>
      </c>
      <c r="C43" s="10" t="s">
        <v>76</v>
      </c>
      <c r="D43" s="23">
        <v>0.4</v>
      </c>
      <c r="E43" s="23">
        <v>0.40366000000000002</v>
      </c>
      <c r="F43" s="24">
        <f t="shared" ref="F43:F45" si="8">D43-E43</f>
        <v>-3.6599999999999966E-3</v>
      </c>
      <c r="G43" s="23">
        <f t="shared" si="7"/>
        <v>0</v>
      </c>
      <c r="H43" s="23">
        <f t="shared" si="7"/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4">
        <f t="shared" ref="Q43:Q75" si="9">D43-E43-H43</f>
        <v>-3.6599999999999966E-3</v>
      </c>
      <c r="R43" s="23">
        <f t="shared" si="5"/>
        <v>0</v>
      </c>
      <c r="S43" s="23">
        <v>0</v>
      </c>
      <c r="T43" s="25"/>
    </row>
    <row r="44" spans="1:47" ht="36" x14ac:dyDescent="0.25">
      <c r="A44" s="20" t="s">
        <v>71</v>
      </c>
      <c r="B44" s="27" t="s">
        <v>77</v>
      </c>
      <c r="C44" s="10" t="s">
        <v>78</v>
      </c>
      <c r="D44" s="23">
        <v>10.45</v>
      </c>
      <c r="E44" s="23">
        <v>0</v>
      </c>
      <c r="F44" s="24">
        <f t="shared" si="8"/>
        <v>10.45</v>
      </c>
      <c r="G44" s="23">
        <f t="shared" si="7"/>
        <v>0</v>
      </c>
      <c r="H44" s="23">
        <f t="shared" si="7"/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4">
        <f t="shared" si="9"/>
        <v>10.45</v>
      </c>
      <c r="R44" s="23">
        <f t="shared" si="5"/>
        <v>0</v>
      </c>
      <c r="S44" s="23">
        <v>0</v>
      </c>
      <c r="T44" s="25"/>
    </row>
    <row r="45" spans="1:47" ht="36" x14ac:dyDescent="0.25">
      <c r="A45" s="20" t="s">
        <v>71</v>
      </c>
      <c r="B45" s="27" t="s">
        <v>79</v>
      </c>
      <c r="C45" s="10" t="s">
        <v>80</v>
      </c>
      <c r="D45" s="23">
        <v>0.33310000000000001</v>
      </c>
      <c r="E45" s="23">
        <v>0.33310000000000001</v>
      </c>
      <c r="F45" s="24">
        <f t="shared" si="8"/>
        <v>0</v>
      </c>
      <c r="G45" s="23">
        <f t="shared" si="7"/>
        <v>0</v>
      </c>
      <c r="H45" s="23">
        <f t="shared" si="7"/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4">
        <f t="shared" si="9"/>
        <v>0</v>
      </c>
      <c r="R45" s="23">
        <f t="shared" si="5"/>
        <v>0</v>
      </c>
      <c r="S45" s="23">
        <v>0</v>
      </c>
      <c r="T45" s="25"/>
    </row>
    <row r="46" spans="1:47" ht="60" x14ac:dyDescent="0.25">
      <c r="A46" s="20" t="s">
        <v>81</v>
      </c>
      <c r="B46" s="21" t="s">
        <v>82</v>
      </c>
      <c r="C46" s="22" t="s">
        <v>34</v>
      </c>
      <c r="D46" s="23">
        <f>SUM(D47:D51)</f>
        <v>18.899999999999999</v>
      </c>
      <c r="E46" s="23">
        <f t="shared" ref="E46:P46" si="10">SUM(E47:E51)</f>
        <v>14.455540000000003</v>
      </c>
      <c r="F46" s="23">
        <f t="shared" si="10"/>
        <v>4.4444599999999976</v>
      </c>
      <c r="G46" s="23">
        <f t="shared" si="10"/>
        <v>4.4400000000000004</v>
      </c>
      <c r="H46" s="23">
        <f t="shared" si="10"/>
        <v>4.4400000000000004</v>
      </c>
      <c r="I46" s="23">
        <f t="shared" si="10"/>
        <v>0</v>
      </c>
      <c r="J46" s="23">
        <f t="shared" si="10"/>
        <v>0</v>
      </c>
      <c r="K46" s="23">
        <f t="shared" si="10"/>
        <v>0</v>
      </c>
      <c r="L46" s="23">
        <f t="shared" si="10"/>
        <v>0</v>
      </c>
      <c r="M46" s="23">
        <f t="shared" si="10"/>
        <v>0</v>
      </c>
      <c r="N46" s="23">
        <f t="shared" si="10"/>
        <v>4.4400000000000004</v>
      </c>
      <c r="O46" s="23">
        <f t="shared" si="10"/>
        <v>4.4400000000000004</v>
      </c>
      <c r="P46" s="23">
        <f t="shared" si="10"/>
        <v>0</v>
      </c>
      <c r="Q46" s="24">
        <f>D46-E46-H46</f>
        <v>4.4599999999954676E-3</v>
      </c>
      <c r="R46" s="23">
        <f t="shared" si="5"/>
        <v>0</v>
      </c>
      <c r="S46" s="24">
        <f>R46*100/G46</f>
        <v>0</v>
      </c>
      <c r="T46" s="25"/>
    </row>
    <row r="47" spans="1:47" ht="72" x14ac:dyDescent="0.25">
      <c r="A47" s="20" t="s">
        <v>81</v>
      </c>
      <c r="B47" s="21" t="s">
        <v>83</v>
      </c>
      <c r="C47" s="22" t="s">
        <v>84</v>
      </c>
      <c r="D47" s="23">
        <v>17.079999999999998</v>
      </c>
      <c r="E47" s="23">
        <f>7.96+4.68</f>
        <v>12.64</v>
      </c>
      <c r="F47" s="24">
        <f t="shared" ref="F47:F51" si="11">D47-E47</f>
        <v>4.4399999999999977</v>
      </c>
      <c r="G47" s="23">
        <f t="shared" ref="G47:H51" si="12">I47+K47+M47+O47</f>
        <v>4.4400000000000004</v>
      </c>
      <c r="H47" s="23">
        <f t="shared" si="12"/>
        <v>4.4400000000000004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4.4400000000000004</v>
      </c>
      <c r="O47" s="23">
        <v>4.4400000000000004</v>
      </c>
      <c r="P47" s="23">
        <v>0</v>
      </c>
      <c r="Q47" s="24">
        <f>D47-E47-H47</f>
        <v>0</v>
      </c>
      <c r="R47" s="23">
        <f t="shared" si="5"/>
        <v>0</v>
      </c>
      <c r="S47" s="24">
        <f>R47*100/G47</f>
        <v>0</v>
      </c>
      <c r="T47" s="25"/>
    </row>
    <row r="48" spans="1:47" ht="60" x14ac:dyDescent="0.25">
      <c r="A48" s="20" t="s">
        <v>81</v>
      </c>
      <c r="B48" s="27" t="s">
        <v>85</v>
      </c>
      <c r="C48" s="10" t="s">
        <v>86</v>
      </c>
      <c r="D48" s="23">
        <v>0.51</v>
      </c>
      <c r="E48" s="23">
        <v>0.50997999999999999</v>
      </c>
      <c r="F48" s="24">
        <f t="shared" si="11"/>
        <v>2.0000000000020002E-5</v>
      </c>
      <c r="G48" s="23">
        <f t="shared" si="12"/>
        <v>0</v>
      </c>
      <c r="H48" s="23">
        <f t="shared" si="12"/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4">
        <f t="shared" si="9"/>
        <v>2.0000000000020002E-5</v>
      </c>
      <c r="R48" s="23">
        <f t="shared" si="5"/>
        <v>0</v>
      </c>
      <c r="S48" s="24">
        <v>0</v>
      </c>
      <c r="T48" s="25"/>
    </row>
    <row r="49" spans="1:20" ht="60" x14ac:dyDescent="0.25">
      <c r="A49" s="20" t="s">
        <v>81</v>
      </c>
      <c r="B49" s="27" t="s">
        <v>87</v>
      </c>
      <c r="C49" s="10" t="s">
        <v>88</v>
      </c>
      <c r="D49" s="23">
        <v>0.4</v>
      </c>
      <c r="E49" s="23">
        <v>0.39778999999999998</v>
      </c>
      <c r="F49" s="24">
        <f t="shared" si="11"/>
        <v>2.2100000000000453E-3</v>
      </c>
      <c r="G49" s="23">
        <f t="shared" si="12"/>
        <v>0</v>
      </c>
      <c r="H49" s="23">
        <f t="shared" si="12"/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4">
        <f t="shared" si="9"/>
        <v>2.2100000000000453E-3</v>
      </c>
      <c r="R49" s="23">
        <f t="shared" si="5"/>
        <v>0</v>
      </c>
      <c r="S49" s="24">
        <v>0</v>
      </c>
      <c r="T49" s="25"/>
    </row>
    <row r="50" spans="1:20" ht="60" x14ac:dyDescent="0.25">
      <c r="A50" s="20" t="s">
        <v>81</v>
      </c>
      <c r="B50" s="27" t="s">
        <v>89</v>
      </c>
      <c r="C50" s="10" t="s">
        <v>90</v>
      </c>
      <c r="D50" s="23">
        <v>0.4</v>
      </c>
      <c r="E50" s="23">
        <v>0.39778999999999998</v>
      </c>
      <c r="F50" s="24">
        <f t="shared" si="11"/>
        <v>2.2100000000000453E-3</v>
      </c>
      <c r="G50" s="23">
        <f t="shared" si="12"/>
        <v>0</v>
      </c>
      <c r="H50" s="23">
        <f t="shared" si="12"/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4">
        <f t="shared" si="9"/>
        <v>2.2100000000000453E-3</v>
      </c>
      <c r="R50" s="23">
        <f t="shared" si="5"/>
        <v>0</v>
      </c>
      <c r="S50" s="24">
        <v>0</v>
      </c>
      <c r="T50" s="25"/>
    </row>
    <row r="51" spans="1:20" ht="60" x14ac:dyDescent="0.25">
      <c r="A51" s="20" t="s">
        <v>81</v>
      </c>
      <c r="B51" s="27" t="s">
        <v>91</v>
      </c>
      <c r="C51" s="10" t="s">
        <v>92</v>
      </c>
      <c r="D51" s="23">
        <v>0.51</v>
      </c>
      <c r="E51" s="23">
        <v>0.50997999999999999</v>
      </c>
      <c r="F51" s="24">
        <f t="shared" si="11"/>
        <v>2.0000000000020002E-5</v>
      </c>
      <c r="G51" s="23">
        <f t="shared" si="12"/>
        <v>0</v>
      </c>
      <c r="H51" s="23">
        <f t="shared" si="12"/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4">
        <f t="shared" si="9"/>
        <v>2.0000000000020002E-5</v>
      </c>
      <c r="R51" s="23">
        <f>H51-G51</f>
        <v>0</v>
      </c>
      <c r="S51" s="24">
        <v>0</v>
      </c>
      <c r="T51" s="25"/>
    </row>
    <row r="52" spans="1:20" ht="48" x14ac:dyDescent="0.25">
      <c r="A52" s="20" t="s">
        <v>93</v>
      </c>
      <c r="B52" s="21" t="s">
        <v>94</v>
      </c>
      <c r="C52" s="22" t="s">
        <v>34</v>
      </c>
      <c r="D52" s="23">
        <f>D53</f>
        <v>3.17</v>
      </c>
      <c r="E52" s="23">
        <v>3.1741299999999999</v>
      </c>
      <c r="F52" s="23">
        <v>0</v>
      </c>
      <c r="G52" s="23">
        <f t="shared" ref="G52:P53" si="13">G53</f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 t="shared" si="13"/>
        <v>0</v>
      </c>
      <c r="O52" s="23">
        <f t="shared" si="13"/>
        <v>0</v>
      </c>
      <c r="P52" s="23">
        <f t="shared" si="13"/>
        <v>0</v>
      </c>
      <c r="Q52" s="24">
        <f t="shared" si="9"/>
        <v>-4.129999999999967E-3</v>
      </c>
      <c r="R52" s="23">
        <f t="shared" si="5"/>
        <v>0</v>
      </c>
      <c r="S52" s="24">
        <v>0</v>
      </c>
      <c r="T52" s="25"/>
    </row>
    <row r="53" spans="1:20" ht="36" x14ac:dyDescent="0.25">
      <c r="A53" s="20" t="s">
        <v>95</v>
      </c>
      <c r="B53" s="21" t="s">
        <v>96</v>
      </c>
      <c r="C53" s="22" t="s">
        <v>34</v>
      </c>
      <c r="D53" s="23">
        <f>D54</f>
        <v>3.17</v>
      </c>
      <c r="E53" s="23">
        <v>3.1741299999999999</v>
      </c>
      <c r="F53" s="23">
        <v>0</v>
      </c>
      <c r="G53" s="23">
        <f t="shared" si="13"/>
        <v>0</v>
      </c>
      <c r="H53" s="23">
        <f t="shared" si="13"/>
        <v>0</v>
      </c>
      <c r="I53" s="23">
        <f t="shared" si="13"/>
        <v>0</v>
      </c>
      <c r="J53" s="23">
        <f t="shared" si="13"/>
        <v>0</v>
      </c>
      <c r="K53" s="23">
        <f t="shared" si="13"/>
        <v>0</v>
      </c>
      <c r="L53" s="23">
        <f t="shared" si="13"/>
        <v>0</v>
      </c>
      <c r="M53" s="23">
        <f t="shared" si="13"/>
        <v>0</v>
      </c>
      <c r="N53" s="23">
        <f t="shared" si="13"/>
        <v>0</v>
      </c>
      <c r="O53" s="23">
        <f t="shared" si="13"/>
        <v>0</v>
      </c>
      <c r="P53" s="23">
        <f t="shared" si="13"/>
        <v>0</v>
      </c>
      <c r="Q53" s="24">
        <f t="shared" si="9"/>
        <v>-4.129999999999967E-3</v>
      </c>
      <c r="R53" s="23">
        <f t="shared" si="5"/>
        <v>0</v>
      </c>
      <c r="S53" s="24">
        <v>0</v>
      </c>
      <c r="T53" s="25"/>
    </row>
    <row r="54" spans="1:20" ht="60" x14ac:dyDescent="0.25">
      <c r="A54" s="20" t="s">
        <v>95</v>
      </c>
      <c r="B54" s="27" t="s">
        <v>97</v>
      </c>
      <c r="C54" s="10" t="s">
        <v>98</v>
      </c>
      <c r="D54" s="23">
        <v>3.17</v>
      </c>
      <c r="E54" s="23">
        <v>3.1741299999999999</v>
      </c>
      <c r="F54" s="24">
        <f>D54-E54</f>
        <v>-4.129999999999967E-3</v>
      </c>
      <c r="G54" s="23">
        <f>I54+K54+M54+O54</f>
        <v>0</v>
      </c>
      <c r="H54" s="23">
        <f>J54+L54+N54+P54</f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4">
        <f t="shared" si="9"/>
        <v>-4.129999999999967E-3</v>
      </c>
      <c r="R54" s="23">
        <f t="shared" si="5"/>
        <v>0</v>
      </c>
      <c r="S54" s="24">
        <v>0</v>
      </c>
      <c r="T54" s="25"/>
    </row>
    <row r="55" spans="1:20" ht="48" x14ac:dyDescent="0.25">
      <c r="A55" s="20" t="s">
        <v>99</v>
      </c>
      <c r="B55" s="21" t="s">
        <v>100</v>
      </c>
      <c r="C55" s="22" t="s">
        <v>34</v>
      </c>
      <c r="D55" s="23">
        <v>0</v>
      </c>
      <c r="E55" s="23">
        <v>0</v>
      </c>
      <c r="F55" s="24">
        <v>0</v>
      </c>
      <c r="G55" s="23">
        <f>I55+K55+M55+O55</f>
        <v>0</v>
      </c>
      <c r="H55" s="23">
        <f>J55+L55+N55+P55</f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4">
        <f t="shared" si="9"/>
        <v>0</v>
      </c>
      <c r="R55" s="23">
        <f t="shared" si="5"/>
        <v>0</v>
      </c>
      <c r="S55" s="24">
        <v>0</v>
      </c>
      <c r="T55" s="25"/>
    </row>
    <row r="56" spans="1:20" ht="36" x14ac:dyDescent="0.25">
      <c r="A56" s="20" t="s">
        <v>101</v>
      </c>
      <c r="B56" s="21" t="s">
        <v>102</v>
      </c>
      <c r="C56" s="22" t="s">
        <v>34</v>
      </c>
      <c r="D56" s="23">
        <f>D57+D59+D61+D62+D63+D64+D65+D66</f>
        <v>47.05</v>
      </c>
      <c r="E56" s="23">
        <f t="shared" ref="E56:P56" si="14">E57+E59+E61+E62+E63+E64+E65+E66</f>
        <v>2.2402612799999999</v>
      </c>
      <c r="F56" s="23">
        <f t="shared" si="14"/>
        <v>1.31137053</v>
      </c>
      <c r="G56" s="23">
        <f t="shared" si="14"/>
        <v>4.79</v>
      </c>
      <c r="H56" s="23">
        <f t="shared" si="14"/>
        <v>4.7547530900000003</v>
      </c>
      <c r="I56" s="23">
        <f t="shared" si="14"/>
        <v>0</v>
      </c>
      <c r="J56" s="23">
        <f t="shared" si="14"/>
        <v>0</v>
      </c>
      <c r="K56" s="23">
        <f t="shared" si="14"/>
        <v>0</v>
      </c>
      <c r="L56" s="23">
        <f t="shared" si="14"/>
        <v>0.57948</v>
      </c>
      <c r="M56" s="23">
        <f t="shared" si="14"/>
        <v>0</v>
      </c>
      <c r="N56" s="23">
        <f t="shared" si="14"/>
        <v>3.91654692</v>
      </c>
      <c r="O56" s="23">
        <f t="shared" si="14"/>
        <v>4.79</v>
      </c>
      <c r="P56" s="23">
        <f t="shared" si="14"/>
        <v>0.25872616999999998</v>
      </c>
      <c r="Q56" s="24">
        <f>D56-E56-H56</f>
        <v>40.054985629999997</v>
      </c>
      <c r="R56" s="23">
        <f>H56-G56</f>
        <v>-3.5246909999999687E-2</v>
      </c>
      <c r="S56" s="24">
        <f>R56*100/G56</f>
        <v>-0.73584363256784313</v>
      </c>
      <c r="T56" s="25"/>
    </row>
    <row r="57" spans="1:20" ht="56.25" customHeight="1" x14ac:dyDescent="0.25">
      <c r="A57" s="20" t="s">
        <v>103</v>
      </c>
      <c r="B57" s="21" t="s">
        <v>104</v>
      </c>
      <c r="C57" s="22" t="s">
        <v>34</v>
      </c>
      <c r="D57" s="23">
        <f>D58</f>
        <v>46.43</v>
      </c>
      <c r="E57" s="23">
        <v>2.2402612799999999</v>
      </c>
      <c r="F57" s="23">
        <v>0.69137053000000004</v>
      </c>
      <c r="G57" s="23">
        <f t="shared" ref="G57:P57" si="15">G58</f>
        <v>4.17</v>
      </c>
      <c r="H57" s="23">
        <f t="shared" si="15"/>
        <v>4.7547530900000003</v>
      </c>
      <c r="I57" s="23">
        <f t="shared" si="15"/>
        <v>0</v>
      </c>
      <c r="J57" s="23">
        <f t="shared" si="15"/>
        <v>0</v>
      </c>
      <c r="K57" s="23">
        <f t="shared" si="15"/>
        <v>0</v>
      </c>
      <c r="L57" s="23">
        <f t="shared" si="15"/>
        <v>0.57948</v>
      </c>
      <c r="M57" s="23">
        <f t="shared" si="15"/>
        <v>0</v>
      </c>
      <c r="N57" s="23">
        <f t="shared" si="15"/>
        <v>3.91654692</v>
      </c>
      <c r="O57" s="23">
        <f t="shared" si="15"/>
        <v>4.17</v>
      </c>
      <c r="P57" s="23">
        <f t="shared" si="15"/>
        <v>0.25872616999999998</v>
      </c>
      <c r="Q57" s="24">
        <f>D57-E57-H57</f>
        <v>39.43498563</v>
      </c>
      <c r="R57" s="23">
        <f t="shared" si="5"/>
        <v>0.58475309000000042</v>
      </c>
      <c r="S57" s="24">
        <f>R57*100/G57</f>
        <v>14.02285587529977</v>
      </c>
      <c r="T57" s="25"/>
    </row>
    <row r="58" spans="1:20" ht="84" x14ac:dyDescent="0.25">
      <c r="A58" s="20" t="s">
        <v>103</v>
      </c>
      <c r="B58" s="27" t="s">
        <v>105</v>
      </c>
      <c r="C58" s="10" t="s">
        <v>106</v>
      </c>
      <c r="D58" s="23">
        <v>46.43</v>
      </c>
      <c r="E58" s="23">
        <v>2.2402612799999999</v>
      </c>
      <c r="F58" s="24">
        <f>D58-E58</f>
        <v>44.189738720000001</v>
      </c>
      <c r="G58" s="23">
        <f>I58+K58+M58+O58</f>
        <v>4.17</v>
      </c>
      <c r="H58" s="23">
        <f>J58+L58+N58+P58</f>
        <v>4.7547530900000003</v>
      </c>
      <c r="I58" s="23">
        <v>0</v>
      </c>
      <c r="J58" s="23">
        <v>0</v>
      </c>
      <c r="K58" s="23">
        <v>0</v>
      </c>
      <c r="L58" s="23">
        <v>0.57948</v>
      </c>
      <c r="M58" s="23">
        <v>0</v>
      </c>
      <c r="N58" s="23">
        <f>(315894.79+2214142.27+15292.92+1371216.94)/1000000</f>
        <v>3.91654692</v>
      </c>
      <c r="O58" s="23">
        <f>4.17</f>
        <v>4.17</v>
      </c>
      <c r="P58" s="23">
        <v>0.25872616999999998</v>
      </c>
      <c r="Q58" s="24">
        <f>D58-E58-H58</f>
        <v>39.43498563</v>
      </c>
      <c r="R58" s="23">
        <f>H58-G58</f>
        <v>0.58475309000000042</v>
      </c>
      <c r="S58" s="24">
        <f>R58*100/G58</f>
        <v>14.02285587529977</v>
      </c>
      <c r="T58" s="25"/>
    </row>
    <row r="59" spans="1:20" ht="36" x14ac:dyDescent="0.25">
      <c r="A59" s="20" t="s">
        <v>107</v>
      </c>
      <c r="B59" s="21" t="s">
        <v>108</v>
      </c>
      <c r="C59" s="22" t="s">
        <v>34</v>
      </c>
      <c r="D59" s="23">
        <f>D60</f>
        <v>0.62</v>
      </c>
      <c r="E59" s="23">
        <f t="shared" ref="E59:P59" si="16">E60</f>
        <v>0</v>
      </c>
      <c r="F59" s="23">
        <f t="shared" si="16"/>
        <v>0.62</v>
      </c>
      <c r="G59" s="23">
        <f t="shared" si="16"/>
        <v>0.62</v>
      </c>
      <c r="H59" s="23">
        <f t="shared" si="16"/>
        <v>0</v>
      </c>
      <c r="I59" s="23">
        <f t="shared" si="16"/>
        <v>0</v>
      </c>
      <c r="J59" s="23">
        <f t="shared" si="16"/>
        <v>0</v>
      </c>
      <c r="K59" s="23">
        <f t="shared" si="16"/>
        <v>0</v>
      </c>
      <c r="L59" s="23">
        <f t="shared" si="16"/>
        <v>0</v>
      </c>
      <c r="M59" s="23">
        <f t="shared" si="16"/>
        <v>0</v>
      </c>
      <c r="N59" s="23">
        <f t="shared" si="16"/>
        <v>0</v>
      </c>
      <c r="O59" s="23">
        <f t="shared" si="16"/>
        <v>0.62</v>
      </c>
      <c r="P59" s="23">
        <f t="shared" si="16"/>
        <v>0</v>
      </c>
      <c r="Q59" s="24">
        <f t="shared" si="9"/>
        <v>0.62</v>
      </c>
      <c r="R59" s="23">
        <f t="shared" si="5"/>
        <v>-0.62</v>
      </c>
      <c r="S59" s="24">
        <f t="shared" ref="S59:S60" si="17">R59*100/G59</f>
        <v>-100</v>
      </c>
      <c r="T59" s="25"/>
    </row>
    <row r="60" spans="1:20" ht="48" x14ac:dyDescent="0.25">
      <c r="A60" s="20" t="s">
        <v>107</v>
      </c>
      <c r="B60" s="21" t="s">
        <v>157</v>
      </c>
      <c r="C60" s="22" t="s">
        <v>158</v>
      </c>
      <c r="D60" s="23">
        <v>0.62</v>
      </c>
      <c r="E60" s="23">
        <v>0</v>
      </c>
      <c r="F60" s="24">
        <f>D60-E60</f>
        <v>0.62</v>
      </c>
      <c r="G60" s="23">
        <f t="shared" ref="G60:G72" si="18">I60+K60+M60+O60</f>
        <v>0.62</v>
      </c>
      <c r="H60" s="23">
        <f t="shared" ref="H60" si="19">J60+L60+N60+P60</f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0.62</v>
      </c>
      <c r="P60" s="23">
        <v>0</v>
      </c>
      <c r="Q60" s="24">
        <f t="shared" si="9"/>
        <v>0.62</v>
      </c>
      <c r="R60" s="23">
        <f t="shared" si="5"/>
        <v>-0.62</v>
      </c>
      <c r="S60" s="24">
        <f t="shared" si="17"/>
        <v>-100</v>
      </c>
      <c r="T60" s="25"/>
    </row>
    <row r="61" spans="1:20" ht="36" x14ac:dyDescent="0.25">
      <c r="A61" s="20" t="s">
        <v>109</v>
      </c>
      <c r="B61" s="21" t="s">
        <v>110</v>
      </c>
      <c r="C61" s="22" t="s">
        <v>34</v>
      </c>
      <c r="D61" s="23">
        <v>0</v>
      </c>
      <c r="E61" s="23">
        <v>0</v>
      </c>
      <c r="F61" s="24">
        <v>0</v>
      </c>
      <c r="G61" s="23">
        <f t="shared" si="18"/>
        <v>0</v>
      </c>
      <c r="H61" s="23">
        <f t="shared" ref="H61:H72" si="20">J61+L61+N61+P61</f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4">
        <f t="shared" si="9"/>
        <v>0</v>
      </c>
      <c r="R61" s="23">
        <f t="shared" si="5"/>
        <v>0</v>
      </c>
      <c r="S61" s="24">
        <v>0</v>
      </c>
      <c r="T61" s="25"/>
    </row>
    <row r="62" spans="1:20" ht="36" x14ac:dyDescent="0.25">
      <c r="A62" s="20" t="s">
        <v>111</v>
      </c>
      <c r="B62" s="21" t="s">
        <v>112</v>
      </c>
      <c r="C62" s="22" t="s">
        <v>34</v>
      </c>
      <c r="D62" s="23">
        <v>0</v>
      </c>
      <c r="E62" s="23">
        <v>0</v>
      </c>
      <c r="F62" s="24">
        <v>0</v>
      </c>
      <c r="G62" s="23">
        <f t="shared" si="18"/>
        <v>0</v>
      </c>
      <c r="H62" s="23">
        <f t="shared" si="20"/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4">
        <f t="shared" si="9"/>
        <v>0</v>
      </c>
      <c r="R62" s="23">
        <f t="shared" si="5"/>
        <v>0</v>
      </c>
      <c r="S62" s="24">
        <v>0</v>
      </c>
      <c r="T62" s="25"/>
    </row>
    <row r="63" spans="1:20" ht="48" x14ac:dyDescent="0.25">
      <c r="A63" s="20" t="s">
        <v>113</v>
      </c>
      <c r="B63" s="21" t="s">
        <v>114</v>
      </c>
      <c r="C63" s="22" t="s">
        <v>34</v>
      </c>
      <c r="D63" s="23">
        <v>0</v>
      </c>
      <c r="E63" s="23">
        <v>0</v>
      </c>
      <c r="F63" s="24">
        <v>0</v>
      </c>
      <c r="G63" s="23">
        <f t="shared" si="18"/>
        <v>0</v>
      </c>
      <c r="H63" s="23">
        <f t="shared" si="20"/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4">
        <f t="shared" si="9"/>
        <v>0</v>
      </c>
      <c r="R63" s="23">
        <f t="shared" si="5"/>
        <v>0</v>
      </c>
      <c r="S63" s="24">
        <v>0</v>
      </c>
      <c r="T63" s="25"/>
    </row>
    <row r="64" spans="1:20" ht="48" x14ac:dyDescent="0.25">
      <c r="A64" s="20" t="s">
        <v>115</v>
      </c>
      <c r="B64" s="21" t="s">
        <v>116</v>
      </c>
      <c r="C64" s="22" t="s">
        <v>34</v>
      </c>
      <c r="D64" s="23">
        <v>0</v>
      </c>
      <c r="E64" s="23">
        <v>0</v>
      </c>
      <c r="F64" s="24">
        <v>0</v>
      </c>
      <c r="G64" s="23">
        <f t="shared" si="18"/>
        <v>0</v>
      </c>
      <c r="H64" s="23">
        <f t="shared" si="20"/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4">
        <f t="shared" si="9"/>
        <v>0</v>
      </c>
      <c r="R64" s="23">
        <f t="shared" si="5"/>
        <v>0</v>
      </c>
      <c r="S64" s="24">
        <v>0</v>
      </c>
      <c r="T64" s="25"/>
    </row>
    <row r="65" spans="1:20" ht="48" x14ac:dyDescent="0.25">
      <c r="A65" s="20" t="s">
        <v>117</v>
      </c>
      <c r="B65" s="21" t="s">
        <v>118</v>
      </c>
      <c r="C65" s="22" t="s">
        <v>34</v>
      </c>
      <c r="D65" s="23">
        <v>0</v>
      </c>
      <c r="E65" s="23">
        <v>0</v>
      </c>
      <c r="F65" s="24">
        <v>0</v>
      </c>
      <c r="G65" s="23">
        <f t="shared" si="18"/>
        <v>0</v>
      </c>
      <c r="H65" s="23">
        <f t="shared" si="20"/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4">
        <f t="shared" si="9"/>
        <v>0</v>
      </c>
      <c r="R65" s="23">
        <f t="shared" si="5"/>
        <v>0</v>
      </c>
      <c r="S65" s="24">
        <v>0</v>
      </c>
      <c r="T65" s="25"/>
    </row>
    <row r="66" spans="1:20" ht="48" x14ac:dyDescent="0.25">
      <c r="A66" s="20" t="s">
        <v>119</v>
      </c>
      <c r="B66" s="21" t="s">
        <v>120</v>
      </c>
      <c r="C66" s="22" t="s">
        <v>34</v>
      </c>
      <c r="D66" s="23">
        <v>0</v>
      </c>
      <c r="E66" s="23">
        <v>0</v>
      </c>
      <c r="F66" s="24">
        <v>0</v>
      </c>
      <c r="G66" s="23">
        <f t="shared" si="18"/>
        <v>0</v>
      </c>
      <c r="H66" s="23">
        <f t="shared" si="20"/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4">
        <f t="shared" si="9"/>
        <v>0</v>
      </c>
      <c r="R66" s="23">
        <f t="shared" si="5"/>
        <v>0</v>
      </c>
      <c r="S66" s="24">
        <v>0</v>
      </c>
      <c r="T66" s="28"/>
    </row>
    <row r="67" spans="1:20" ht="48" x14ac:dyDescent="0.25">
      <c r="A67" s="20" t="s">
        <v>121</v>
      </c>
      <c r="B67" s="21" t="s">
        <v>122</v>
      </c>
      <c r="C67" s="22" t="s">
        <v>34</v>
      </c>
      <c r="D67" s="23">
        <v>0</v>
      </c>
      <c r="E67" s="23">
        <v>0</v>
      </c>
      <c r="F67" s="24">
        <v>0</v>
      </c>
      <c r="G67" s="23">
        <f t="shared" si="18"/>
        <v>0</v>
      </c>
      <c r="H67" s="23">
        <f t="shared" si="20"/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4">
        <f t="shared" si="9"/>
        <v>0</v>
      </c>
      <c r="R67" s="23">
        <f t="shared" si="5"/>
        <v>0</v>
      </c>
      <c r="S67" s="24">
        <v>0</v>
      </c>
      <c r="T67" s="28"/>
    </row>
    <row r="68" spans="1:20" ht="36" x14ac:dyDescent="0.25">
      <c r="A68" s="20" t="s">
        <v>123</v>
      </c>
      <c r="B68" s="21" t="s">
        <v>124</v>
      </c>
      <c r="C68" s="22" t="s">
        <v>34</v>
      </c>
      <c r="D68" s="23">
        <v>0</v>
      </c>
      <c r="E68" s="23">
        <v>0</v>
      </c>
      <c r="F68" s="24">
        <v>0</v>
      </c>
      <c r="G68" s="23">
        <f t="shared" si="18"/>
        <v>0</v>
      </c>
      <c r="H68" s="23">
        <f t="shared" si="20"/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4">
        <f t="shared" si="9"/>
        <v>0</v>
      </c>
      <c r="R68" s="23">
        <f t="shared" si="5"/>
        <v>0</v>
      </c>
      <c r="S68" s="24">
        <v>0</v>
      </c>
      <c r="T68" s="28"/>
    </row>
    <row r="69" spans="1:20" ht="48" x14ac:dyDescent="0.25">
      <c r="A69" s="20" t="s">
        <v>125</v>
      </c>
      <c r="B69" s="21" t="s">
        <v>126</v>
      </c>
      <c r="C69" s="22" t="s">
        <v>34</v>
      </c>
      <c r="D69" s="23">
        <v>0</v>
      </c>
      <c r="E69" s="23">
        <v>0</v>
      </c>
      <c r="F69" s="24">
        <v>0</v>
      </c>
      <c r="G69" s="23">
        <f t="shared" si="18"/>
        <v>0</v>
      </c>
      <c r="H69" s="23">
        <f t="shared" si="20"/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4">
        <f t="shared" si="9"/>
        <v>0</v>
      </c>
      <c r="R69" s="23">
        <f t="shared" si="5"/>
        <v>0</v>
      </c>
      <c r="S69" s="24">
        <v>0</v>
      </c>
      <c r="T69" s="28"/>
    </row>
    <row r="70" spans="1:20" ht="72" x14ac:dyDescent="0.25">
      <c r="A70" s="20" t="s">
        <v>127</v>
      </c>
      <c r="B70" s="21" t="s">
        <v>128</v>
      </c>
      <c r="C70" s="22" t="s">
        <v>34</v>
      </c>
      <c r="D70" s="23">
        <v>0</v>
      </c>
      <c r="E70" s="23">
        <v>0</v>
      </c>
      <c r="F70" s="24">
        <v>0</v>
      </c>
      <c r="G70" s="23">
        <f t="shared" si="18"/>
        <v>0</v>
      </c>
      <c r="H70" s="23">
        <f t="shared" si="20"/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4">
        <f t="shared" si="9"/>
        <v>0</v>
      </c>
      <c r="R70" s="23">
        <f t="shared" si="5"/>
        <v>0</v>
      </c>
      <c r="S70" s="24">
        <v>0</v>
      </c>
      <c r="T70" s="28"/>
    </row>
    <row r="71" spans="1:20" ht="60" x14ac:dyDescent="0.25">
      <c r="A71" s="20" t="s">
        <v>129</v>
      </c>
      <c r="B71" s="21" t="s">
        <v>130</v>
      </c>
      <c r="C71" s="22" t="s">
        <v>34</v>
      </c>
      <c r="D71" s="23">
        <v>0</v>
      </c>
      <c r="E71" s="23">
        <v>0</v>
      </c>
      <c r="F71" s="24">
        <v>0</v>
      </c>
      <c r="G71" s="23">
        <f t="shared" si="18"/>
        <v>0</v>
      </c>
      <c r="H71" s="23">
        <f t="shared" si="20"/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4">
        <f t="shared" si="9"/>
        <v>0</v>
      </c>
      <c r="R71" s="23">
        <f t="shared" si="5"/>
        <v>0</v>
      </c>
      <c r="S71" s="24">
        <v>0</v>
      </c>
      <c r="T71" s="28"/>
    </row>
    <row r="72" spans="1:20" ht="60" x14ac:dyDescent="0.25">
      <c r="A72" s="20" t="s">
        <v>131</v>
      </c>
      <c r="B72" s="21" t="s">
        <v>132</v>
      </c>
      <c r="C72" s="22" t="s">
        <v>34</v>
      </c>
      <c r="D72" s="23">
        <v>0</v>
      </c>
      <c r="E72" s="23">
        <v>0</v>
      </c>
      <c r="F72" s="24">
        <v>0</v>
      </c>
      <c r="G72" s="23">
        <f t="shared" si="18"/>
        <v>0</v>
      </c>
      <c r="H72" s="23">
        <f t="shared" si="20"/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4">
        <f t="shared" si="9"/>
        <v>0</v>
      </c>
      <c r="R72" s="23">
        <f t="shared" si="5"/>
        <v>0</v>
      </c>
      <c r="S72" s="24">
        <v>0</v>
      </c>
      <c r="T72" s="28"/>
    </row>
    <row r="73" spans="1:20" ht="36" x14ac:dyDescent="0.25">
      <c r="A73" s="20" t="s">
        <v>133</v>
      </c>
      <c r="B73" s="21" t="s">
        <v>134</v>
      </c>
      <c r="C73" s="22" t="s">
        <v>34</v>
      </c>
      <c r="D73" s="23">
        <f>SUM(D74:D76)</f>
        <v>9.1595200000000006</v>
      </c>
      <c r="E73" s="23">
        <f t="shared" ref="E73:P73" si="21">SUM(E74:E76)</f>
        <v>5.7295199999999999</v>
      </c>
      <c r="F73" s="23">
        <f t="shared" si="21"/>
        <v>3.43</v>
      </c>
      <c r="G73" s="23">
        <f t="shared" si="21"/>
        <v>3.43</v>
      </c>
      <c r="H73" s="23">
        <f t="shared" si="21"/>
        <v>3.41555126</v>
      </c>
      <c r="I73" s="23">
        <f t="shared" si="21"/>
        <v>0</v>
      </c>
      <c r="J73" s="23">
        <f t="shared" si="21"/>
        <v>0</v>
      </c>
      <c r="K73" s="23">
        <f t="shared" si="21"/>
        <v>0</v>
      </c>
      <c r="L73" s="23">
        <f t="shared" si="21"/>
        <v>0</v>
      </c>
      <c r="M73" s="23">
        <f t="shared" si="21"/>
        <v>0</v>
      </c>
      <c r="N73" s="23">
        <f t="shared" si="21"/>
        <v>3.41555126</v>
      </c>
      <c r="O73" s="23">
        <f t="shared" si="21"/>
        <v>3.43</v>
      </c>
      <c r="P73" s="23">
        <f t="shared" si="21"/>
        <v>0</v>
      </c>
      <c r="Q73" s="24">
        <f>D73-E73-H73</f>
        <v>1.4448740000000626E-2</v>
      </c>
      <c r="R73" s="23">
        <f t="shared" si="5"/>
        <v>-1.4448740000000182E-2</v>
      </c>
      <c r="S73" s="24">
        <f>R73*100/G73</f>
        <v>-0.42124606413994697</v>
      </c>
      <c r="T73" s="28"/>
    </row>
    <row r="74" spans="1:20" ht="60" x14ac:dyDescent="0.25">
      <c r="A74" s="20" t="s">
        <v>133</v>
      </c>
      <c r="B74" s="21" t="s">
        <v>135</v>
      </c>
      <c r="C74" s="9" t="s">
        <v>136</v>
      </c>
      <c r="D74" s="23">
        <v>3.18283</v>
      </c>
      <c r="E74" s="23">
        <v>3.18283</v>
      </c>
      <c r="F74" s="24">
        <f t="shared" ref="F74:F76" si="22">D74-E74</f>
        <v>0</v>
      </c>
      <c r="G74" s="23">
        <f t="shared" ref="G74:H77" si="23">I74+K74+M74+O74</f>
        <v>0</v>
      </c>
      <c r="H74" s="23">
        <f t="shared" si="23"/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4">
        <f t="shared" si="9"/>
        <v>0</v>
      </c>
      <c r="R74" s="23">
        <f t="shared" si="5"/>
        <v>0</v>
      </c>
      <c r="S74" s="24">
        <v>0</v>
      </c>
      <c r="T74" s="28"/>
    </row>
    <row r="75" spans="1:20" ht="60" x14ac:dyDescent="0.25">
      <c r="A75" s="20" t="s">
        <v>133</v>
      </c>
      <c r="B75" s="21" t="s">
        <v>137</v>
      </c>
      <c r="C75" s="9" t="s">
        <v>138</v>
      </c>
      <c r="D75" s="23">
        <v>2.5466899999999999</v>
      </c>
      <c r="E75" s="23">
        <v>2.5466899999999999</v>
      </c>
      <c r="F75" s="24">
        <f t="shared" si="22"/>
        <v>0</v>
      </c>
      <c r="G75" s="23">
        <f t="shared" si="23"/>
        <v>0</v>
      </c>
      <c r="H75" s="23">
        <f t="shared" si="23"/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4">
        <f t="shared" si="9"/>
        <v>0</v>
      </c>
      <c r="R75" s="23">
        <f t="shared" si="5"/>
        <v>0</v>
      </c>
      <c r="S75" s="24">
        <v>0</v>
      </c>
      <c r="T75" s="28"/>
    </row>
    <row r="76" spans="1:20" ht="60" x14ac:dyDescent="0.25">
      <c r="A76" s="20" t="s">
        <v>133</v>
      </c>
      <c r="B76" s="21" t="s">
        <v>139</v>
      </c>
      <c r="C76" s="9" t="s">
        <v>140</v>
      </c>
      <c r="D76" s="23">
        <v>3.43</v>
      </c>
      <c r="E76" s="23">
        <v>0</v>
      </c>
      <c r="F76" s="24">
        <f t="shared" si="22"/>
        <v>3.43</v>
      </c>
      <c r="G76" s="23">
        <f t="shared" si="23"/>
        <v>3.43</v>
      </c>
      <c r="H76" s="23">
        <f t="shared" si="23"/>
        <v>3.41555126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3.41555126</v>
      </c>
      <c r="O76" s="23">
        <v>3.43</v>
      </c>
      <c r="P76" s="23">
        <v>0</v>
      </c>
      <c r="Q76" s="24">
        <f>D76-E76-H76</f>
        <v>1.4448740000000182E-2</v>
      </c>
      <c r="R76" s="23">
        <f t="shared" si="5"/>
        <v>-1.4448740000000182E-2</v>
      </c>
      <c r="S76" s="24">
        <f>R76*100/G76</f>
        <v>-0.42124606413994697</v>
      </c>
      <c r="T76" s="25"/>
    </row>
    <row r="77" spans="1:20" ht="48" x14ac:dyDescent="0.25">
      <c r="A77" s="20" t="s">
        <v>141</v>
      </c>
      <c r="B77" s="21" t="s">
        <v>142</v>
      </c>
      <c r="C77" s="22" t="s">
        <v>34</v>
      </c>
      <c r="D77" s="23">
        <v>0</v>
      </c>
      <c r="E77" s="23">
        <v>0</v>
      </c>
      <c r="F77" s="24">
        <v>0</v>
      </c>
      <c r="G77" s="23">
        <f t="shared" si="23"/>
        <v>0</v>
      </c>
      <c r="H77" s="23">
        <f t="shared" si="23"/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4">
        <f t="shared" ref="Q77:Q88" si="24">D77-E77-H77</f>
        <v>0</v>
      </c>
      <c r="R77" s="23">
        <f t="shared" si="5"/>
        <v>0</v>
      </c>
      <c r="S77" s="24">
        <v>0</v>
      </c>
      <c r="T77" s="28"/>
    </row>
    <row r="78" spans="1:20" ht="48.75" customHeight="1" x14ac:dyDescent="0.25">
      <c r="A78" s="20" t="s">
        <v>143</v>
      </c>
      <c r="B78" s="21" t="s">
        <v>144</v>
      </c>
      <c r="C78" s="22" t="s">
        <v>34</v>
      </c>
      <c r="D78" s="23">
        <f>SUM(D79:D88)</f>
        <v>150.46936269</v>
      </c>
      <c r="E78" s="23">
        <f t="shared" ref="E78:P78" si="25">SUM(E79:E88)</f>
        <v>72.429362690000005</v>
      </c>
      <c r="F78" s="23">
        <f t="shared" si="25"/>
        <v>78.039999999999992</v>
      </c>
      <c r="G78" s="23">
        <f t="shared" si="25"/>
        <v>15.947502</v>
      </c>
      <c r="H78" s="23">
        <f t="shared" si="25"/>
        <v>15.947502</v>
      </c>
      <c r="I78" s="23">
        <f t="shared" si="25"/>
        <v>0</v>
      </c>
      <c r="J78" s="23">
        <f t="shared" si="25"/>
        <v>0</v>
      </c>
      <c r="K78" s="23">
        <f t="shared" si="25"/>
        <v>0</v>
      </c>
      <c r="L78" s="23">
        <f t="shared" si="25"/>
        <v>0</v>
      </c>
      <c r="M78" s="23">
        <f t="shared" si="25"/>
        <v>0</v>
      </c>
      <c r="N78" s="23">
        <f t="shared" si="25"/>
        <v>15.947502</v>
      </c>
      <c r="O78" s="23">
        <f t="shared" si="25"/>
        <v>15.947502</v>
      </c>
      <c r="P78" s="23">
        <f t="shared" si="25"/>
        <v>0</v>
      </c>
      <c r="Q78" s="24">
        <f>D78-E78-H78</f>
        <v>62.092497999999992</v>
      </c>
      <c r="R78" s="23">
        <f>H78-G78</f>
        <v>0</v>
      </c>
      <c r="S78" s="24">
        <f>R78*100/G78</f>
        <v>0</v>
      </c>
      <c r="T78" s="25"/>
    </row>
    <row r="79" spans="1:20" ht="132" x14ac:dyDescent="0.25">
      <c r="A79" s="20" t="s">
        <v>143</v>
      </c>
      <c r="B79" s="27" t="s">
        <v>145</v>
      </c>
      <c r="C79" s="9" t="s">
        <v>146</v>
      </c>
      <c r="D79" s="23">
        <v>2.0737565600000001</v>
      </c>
      <c r="E79" s="23">
        <v>2.0737565600000001</v>
      </c>
      <c r="F79" s="24">
        <f t="shared" ref="F79:F88" si="26">D79-E79</f>
        <v>0</v>
      </c>
      <c r="G79" s="23">
        <f t="shared" ref="G79:H83" si="27">I79+K79+M79+O79</f>
        <v>0</v>
      </c>
      <c r="H79" s="23">
        <f t="shared" si="27"/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4">
        <f>D79-E79-H79</f>
        <v>0</v>
      </c>
      <c r="R79" s="23">
        <f t="shared" si="5"/>
        <v>0</v>
      </c>
      <c r="S79" s="24">
        <v>0</v>
      </c>
      <c r="T79" s="29"/>
    </row>
    <row r="80" spans="1:20" ht="48" x14ac:dyDescent="0.25">
      <c r="A80" s="20" t="s">
        <v>143</v>
      </c>
      <c r="B80" s="27" t="s">
        <v>147</v>
      </c>
      <c r="C80" s="9" t="s">
        <v>148</v>
      </c>
      <c r="D80" s="23">
        <v>15.95</v>
      </c>
      <c r="E80" s="23">
        <v>0</v>
      </c>
      <c r="F80" s="24">
        <f t="shared" si="26"/>
        <v>15.95</v>
      </c>
      <c r="G80" s="23">
        <f t="shared" si="27"/>
        <v>15.947502</v>
      </c>
      <c r="H80" s="23">
        <f t="shared" si="27"/>
        <v>15.947502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15.947502</v>
      </c>
      <c r="O80" s="23">
        <v>15.947502</v>
      </c>
      <c r="P80" s="23">
        <v>0</v>
      </c>
      <c r="Q80" s="24">
        <f t="shared" si="24"/>
        <v>2.4979999999992231E-3</v>
      </c>
      <c r="R80" s="23">
        <f t="shared" si="5"/>
        <v>0</v>
      </c>
      <c r="S80" s="24">
        <f>R80*100/G80</f>
        <v>0</v>
      </c>
      <c r="T80" s="25"/>
    </row>
    <row r="81" spans="1:20" ht="36" x14ac:dyDescent="0.25">
      <c r="A81" s="20" t="s">
        <v>143</v>
      </c>
      <c r="B81" s="27" t="s">
        <v>149</v>
      </c>
      <c r="C81" s="9" t="s">
        <v>150</v>
      </c>
      <c r="D81" s="23">
        <v>6.2</v>
      </c>
      <c r="E81" s="23">
        <v>6.2</v>
      </c>
      <c r="F81" s="24">
        <f t="shared" si="26"/>
        <v>0</v>
      </c>
      <c r="G81" s="23">
        <f t="shared" si="27"/>
        <v>0</v>
      </c>
      <c r="H81" s="23">
        <f t="shared" si="27"/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4">
        <f t="shared" si="24"/>
        <v>0</v>
      </c>
      <c r="R81" s="23">
        <f t="shared" si="5"/>
        <v>0</v>
      </c>
      <c r="S81" s="24">
        <v>0</v>
      </c>
      <c r="T81" s="25"/>
    </row>
    <row r="82" spans="1:20" ht="108" x14ac:dyDescent="0.25">
      <c r="A82" s="20" t="s">
        <v>143</v>
      </c>
      <c r="B82" s="27" t="s">
        <v>151</v>
      </c>
      <c r="C82" s="9" t="s">
        <v>152</v>
      </c>
      <c r="D82" s="23">
        <v>54.385606129999999</v>
      </c>
      <c r="E82" s="23">
        <v>54.385606129999999</v>
      </c>
      <c r="F82" s="24">
        <f t="shared" si="26"/>
        <v>0</v>
      </c>
      <c r="G82" s="23">
        <f t="shared" si="27"/>
        <v>0</v>
      </c>
      <c r="H82" s="23">
        <f t="shared" si="27"/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4">
        <f t="shared" si="24"/>
        <v>0</v>
      </c>
      <c r="R82" s="23">
        <f t="shared" si="5"/>
        <v>0</v>
      </c>
      <c r="S82" s="24">
        <v>0</v>
      </c>
      <c r="T82" s="25"/>
    </row>
    <row r="83" spans="1:20" ht="132" x14ac:dyDescent="0.25">
      <c r="A83" s="20" t="s">
        <v>143</v>
      </c>
      <c r="B83" s="27" t="s">
        <v>153</v>
      </c>
      <c r="C83" s="9" t="s">
        <v>154</v>
      </c>
      <c r="D83" s="23">
        <v>5.4</v>
      </c>
      <c r="E83" s="23">
        <v>5.4</v>
      </c>
      <c r="F83" s="24">
        <f t="shared" si="26"/>
        <v>0</v>
      </c>
      <c r="G83" s="23">
        <f t="shared" si="27"/>
        <v>0</v>
      </c>
      <c r="H83" s="23">
        <f t="shared" si="27"/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4">
        <f t="shared" si="24"/>
        <v>0</v>
      </c>
      <c r="R83" s="23">
        <f t="shared" si="5"/>
        <v>0</v>
      </c>
      <c r="S83" s="24">
        <v>0</v>
      </c>
      <c r="T83" s="28"/>
    </row>
    <row r="84" spans="1:20" ht="108" x14ac:dyDescent="0.25">
      <c r="A84" s="20" t="s">
        <v>143</v>
      </c>
      <c r="B84" s="27" t="s">
        <v>155</v>
      </c>
      <c r="C84" s="30" t="s">
        <v>156</v>
      </c>
      <c r="D84" s="23">
        <v>4.37</v>
      </c>
      <c r="E84" s="23">
        <v>4.37</v>
      </c>
      <c r="F84" s="24">
        <f t="shared" si="26"/>
        <v>0</v>
      </c>
      <c r="G84" s="23">
        <f t="shared" ref="G84" si="28">I84+K84+M84+O84</f>
        <v>0</v>
      </c>
      <c r="H84" s="23">
        <f t="shared" ref="H84" si="29">J84+L84+N84+P84</f>
        <v>0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4">
        <f t="shared" si="24"/>
        <v>0</v>
      </c>
      <c r="R84" s="23">
        <f t="shared" ref="R84" si="30">H84-G84</f>
        <v>0</v>
      </c>
      <c r="S84" s="24">
        <v>0</v>
      </c>
      <c r="T84" s="28"/>
    </row>
    <row r="85" spans="1:20" ht="72" x14ac:dyDescent="0.25">
      <c r="A85" s="20" t="s">
        <v>143</v>
      </c>
      <c r="B85" s="27" t="s">
        <v>159</v>
      </c>
      <c r="C85" s="30" t="s">
        <v>160</v>
      </c>
      <c r="D85" s="23">
        <v>9.5</v>
      </c>
      <c r="E85" s="23">
        <v>0</v>
      </c>
      <c r="F85" s="24">
        <f t="shared" si="26"/>
        <v>9.5</v>
      </c>
      <c r="G85" s="23">
        <f t="shared" ref="G85:G88" si="31">I85+K85+M85+O85</f>
        <v>0</v>
      </c>
      <c r="H85" s="23">
        <f t="shared" ref="H85:H88" si="32">J85+L85+N85+P85</f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4">
        <f t="shared" si="24"/>
        <v>9.5</v>
      </c>
      <c r="R85" s="23">
        <f t="shared" ref="R85:S88" si="33">H85-G85</f>
        <v>0</v>
      </c>
      <c r="S85" s="23">
        <f t="shared" si="33"/>
        <v>0</v>
      </c>
      <c r="T85" s="28"/>
    </row>
    <row r="86" spans="1:20" ht="60" x14ac:dyDescent="0.25">
      <c r="A86" s="20" t="s">
        <v>143</v>
      </c>
      <c r="B86" s="27" t="s">
        <v>161</v>
      </c>
      <c r="C86" s="30" t="s">
        <v>162</v>
      </c>
      <c r="D86" s="23">
        <v>17.98</v>
      </c>
      <c r="E86" s="23">
        <v>0</v>
      </c>
      <c r="F86" s="24">
        <f t="shared" si="26"/>
        <v>17.98</v>
      </c>
      <c r="G86" s="23">
        <f t="shared" si="31"/>
        <v>0</v>
      </c>
      <c r="H86" s="23">
        <f t="shared" si="32"/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4">
        <f t="shared" si="24"/>
        <v>17.98</v>
      </c>
      <c r="R86" s="23">
        <f t="shared" si="33"/>
        <v>0</v>
      </c>
      <c r="S86" s="23">
        <f t="shared" si="33"/>
        <v>0</v>
      </c>
      <c r="T86" s="28"/>
    </row>
    <row r="87" spans="1:20" ht="60" x14ac:dyDescent="0.25">
      <c r="A87" s="20" t="s">
        <v>143</v>
      </c>
      <c r="B87" s="27" t="s">
        <v>163</v>
      </c>
      <c r="C87" s="30" t="s">
        <v>164</v>
      </c>
      <c r="D87" s="23">
        <v>30.01</v>
      </c>
      <c r="E87" s="23">
        <v>0</v>
      </c>
      <c r="F87" s="24">
        <f t="shared" si="26"/>
        <v>30.01</v>
      </c>
      <c r="G87" s="23">
        <f t="shared" si="31"/>
        <v>0</v>
      </c>
      <c r="H87" s="23">
        <f t="shared" si="32"/>
        <v>0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4">
        <f t="shared" si="24"/>
        <v>30.01</v>
      </c>
      <c r="R87" s="23">
        <f t="shared" si="33"/>
        <v>0</v>
      </c>
      <c r="S87" s="23">
        <f t="shared" si="33"/>
        <v>0</v>
      </c>
      <c r="T87" s="28"/>
    </row>
    <row r="88" spans="1:20" ht="45" customHeight="1" x14ac:dyDescent="0.25">
      <c r="A88" s="20" t="s">
        <v>143</v>
      </c>
      <c r="B88" s="27" t="s">
        <v>165</v>
      </c>
      <c r="C88" s="9" t="s">
        <v>166</v>
      </c>
      <c r="D88" s="23">
        <v>4.5999999999999996</v>
      </c>
      <c r="E88" s="23">
        <v>0</v>
      </c>
      <c r="F88" s="24">
        <f t="shared" si="26"/>
        <v>4.5999999999999996</v>
      </c>
      <c r="G88" s="23">
        <f t="shared" si="31"/>
        <v>0</v>
      </c>
      <c r="H88" s="23">
        <f t="shared" si="32"/>
        <v>0</v>
      </c>
      <c r="I88" s="23">
        <v>0</v>
      </c>
      <c r="J88" s="23">
        <v>0</v>
      </c>
      <c r="K88" s="23">
        <v>0</v>
      </c>
      <c r="L88" s="23">
        <v>0</v>
      </c>
      <c r="M88" s="23">
        <v>0</v>
      </c>
      <c r="N88" s="23">
        <v>0</v>
      </c>
      <c r="O88" s="23">
        <v>0</v>
      </c>
      <c r="P88" s="23">
        <v>0</v>
      </c>
      <c r="Q88" s="24">
        <f t="shared" si="24"/>
        <v>4.5999999999999996</v>
      </c>
      <c r="R88" s="23">
        <f t="shared" si="33"/>
        <v>0</v>
      </c>
      <c r="S88" s="23">
        <f t="shared" si="33"/>
        <v>0</v>
      </c>
      <c r="T88" s="28"/>
    </row>
  </sheetData>
  <mergeCells count="26">
    <mergeCell ref="M15:N15"/>
    <mergeCell ref="G14:P14"/>
    <mergeCell ref="K15:L15"/>
    <mergeCell ref="I15:J15"/>
    <mergeCell ref="G15:H15"/>
    <mergeCell ref="S15:S16"/>
    <mergeCell ref="R14:S14"/>
    <mergeCell ref="R15:R16"/>
    <mergeCell ref="Q14:Q16"/>
    <mergeCell ref="O15:P15"/>
    <mergeCell ref="R2:T2"/>
    <mergeCell ref="A3:T3"/>
    <mergeCell ref="J4:K4"/>
    <mergeCell ref="G4:H4"/>
    <mergeCell ref="A14:A16"/>
    <mergeCell ref="B14:B16"/>
    <mergeCell ref="C14:C16"/>
    <mergeCell ref="D14:D16"/>
    <mergeCell ref="E14:E16"/>
    <mergeCell ref="F14:F16"/>
    <mergeCell ref="G6:O6"/>
    <mergeCell ref="G7:O7"/>
    <mergeCell ref="J9:K9"/>
    <mergeCell ref="H11:P11"/>
    <mergeCell ref="H12:P12"/>
    <mergeCell ref="T14:T16"/>
  </mergeCells>
  <pageMargins left="0.18999999761581399" right="0.18000000715255701" top="0.78740155696868896" bottom="0.39370077848434398" header="0.19685038924217199" footer="0.19685038924217199"/>
  <pageSetup paperSize="8" fitToHeight="0" orientation="landscape" r:id="rId1"/>
  <headerFooter>
    <oddHeader>&amp;R&amp;7&amp;"Times New Roman,Regular"Подготовлено с использованием системы КонсультантПлюс&amp;12&amp;"-,Regular"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 форма</vt:lpstr>
      <vt:lpstr>'10 форма'!Область_печати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Приварникова Виктория Александровна</dc:creator>
  <cp:lastModifiedBy>Приварникова Виктория Александровна</cp:lastModifiedBy>
  <dcterms:created xsi:type="dcterms:W3CDTF">2025-08-07T04:07:29Z</dcterms:created>
  <dcterms:modified xsi:type="dcterms:W3CDTF">2026-02-05T07:18:09Z</dcterms:modified>
</cp:coreProperties>
</file>